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.xml" ContentType="application/vnd.openxmlformats-officedocument.drawingml.chart+xml"/>
  <Override PartName="/xl/drawings/drawing18.xml" ContentType="application/vnd.openxmlformats-officedocument.drawingml.chartshapes+xml"/>
  <Override PartName="/xl/charts/chart2.xml" ContentType="application/vnd.openxmlformats-officedocument.drawingml.chart+xml"/>
  <Override PartName="/xl/drawings/drawing19.xml" ContentType="application/vnd.openxmlformats-officedocument.drawing+xml"/>
  <Override PartName="/xl/charts/chart3.xml" ContentType="application/vnd.openxmlformats-officedocument.drawingml.chart+xml"/>
  <Override PartName="/xl/drawings/drawing20.xml" ContentType="application/vnd.openxmlformats-officedocument.drawingml.chartshapes+xml"/>
  <Override PartName="/xl/charts/chart4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itin\Desktop\Metalman PPAP\"/>
    </mc:Choice>
  </mc:AlternateContent>
  <xr:revisionPtr revIDLastSave="0" documentId="13_ncr:1_{8BDD7B34-49E5-45E3-AEDF-25321D634D16}" xr6:coauthVersionLast="47" xr6:coauthVersionMax="47" xr10:uidLastSave="{00000000-0000-0000-0000-000000000000}"/>
  <bookViews>
    <workbookView xWindow="-120" yWindow="-120" windowWidth="20730" windowHeight="11310" tabRatio="943" xr2:uid="{00000000-000D-0000-FFFF-FFFF00000000}"/>
  </bookViews>
  <sheets>
    <sheet name="Header" sheetId="3" r:id="rId1"/>
    <sheet name="PPAP Document Check List" sheetId="1" r:id="rId2"/>
    <sheet name="1A. Drawing" sheetId="4" r:id="rId3"/>
    <sheet name="1B. Bill Of Material  " sheetId="7" r:id="rId4"/>
    <sheet name="1C. Testing Standard" sheetId="6" r:id="rId5"/>
    <sheet name="3. Customer Engg. Approval" sheetId="8" r:id="rId6"/>
    <sheet name="4. DFMEA" sheetId="9" r:id="rId7"/>
    <sheet name="5. PFD." sheetId="57" r:id="rId8"/>
    <sheet name="6A Characteristic Matrix " sheetId="48" r:id="rId9"/>
    <sheet name="6B Process Function Sheet" sheetId="46" r:id="rId10"/>
    <sheet name="6C. PFMEA" sheetId="47" r:id="rId11"/>
    <sheet name="Layout Inspection Report" sheetId="56" r:id="rId12"/>
    <sheet name="7B. PDI Report" sheetId="14" r:id="rId13"/>
    <sheet name="8A. Mechanical Properties" sheetId="15" r:id="rId14"/>
    <sheet name="8B. Chemical Properties" sheetId="16" r:id="rId15"/>
    <sheet name="8B. Performance Test Report" sheetId="17" r:id="rId16"/>
    <sheet name="9A. List of Sign parameter" sheetId="22" r:id="rId17"/>
    <sheet name="9B. Initial Process Capability2" sheetId="40" r:id="rId18"/>
    <sheet name="9B. Initial Process Capabil 3" sheetId="53" r:id="rId19"/>
    <sheet name="9C. Fit, Fun &amp; Aesthetic" sheetId="10" r:id="rId20"/>
    <sheet name="9D. List of Pokayoke" sheetId="21" r:id="rId21"/>
    <sheet name="10. Gauge R&amp;R (Variable)" sheetId="30" r:id="rId22"/>
    <sheet name="12. Control Plan (2)" sheetId="58" r:id="rId23"/>
    <sheet name="13A. Weight Sheet" sheetId="24" r:id="rId24"/>
    <sheet name="13B. PSW - 4th Edition" sheetId="2" r:id="rId25"/>
    <sheet name="14. AAR" sheetId="27" r:id="rId26"/>
    <sheet name="17. Master Sample" sheetId="44" r:id="rId27"/>
    <sheet name="18. Checking Aids" sheetId="36" r:id="rId28"/>
    <sheet name="19A. Packing standard" sheetId="35" r:id="rId29"/>
    <sheet name="19B. List of Supplier" sheetId="25" r:id="rId30"/>
    <sheet name="19C. Photos of Mc eqpts" sheetId="23" r:id="rId31"/>
    <sheet name="19D. Supplier Contact Format" sheetId="28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\c" localSheetId="22">#REF!</definedName>
    <definedName name="\c" localSheetId="18">#REF!</definedName>
    <definedName name="\c">#REF!</definedName>
    <definedName name="\d" localSheetId="22">#REF!</definedName>
    <definedName name="\d" localSheetId="18">#REF!</definedName>
    <definedName name="\d">#REF!</definedName>
    <definedName name="\i" localSheetId="18">#REF!</definedName>
    <definedName name="\i">#REF!</definedName>
    <definedName name="\r" localSheetId="18">#REF!</definedName>
    <definedName name="\r">#REF!</definedName>
    <definedName name="\t" localSheetId="18">#REF!</definedName>
    <definedName name="\t">#REF!</definedName>
    <definedName name="\z">#N/A</definedName>
    <definedName name="___________________________________________GoA1" localSheetId="22">[1]!___________________________________________GoA1</definedName>
    <definedName name="___________________________________________GoA1">[2]!___________________________________________GoA1</definedName>
    <definedName name="__________________________________________GoA1" localSheetId="22">[1]!__________________________________________GoA1</definedName>
    <definedName name="__________________________________________GoA1">[2]!__________________________________________GoA1</definedName>
    <definedName name="_________________________________________GoA1" localSheetId="22">[3]!_________________________________________GoA1</definedName>
    <definedName name="_________________________________________GoA1">[4]!_________________________________________GoA1</definedName>
    <definedName name="________________________________________GoA1" localSheetId="22">[3]!________________________________________GoA1</definedName>
    <definedName name="________________________________________GoA1">[4]!________________________________________GoA1</definedName>
    <definedName name="_______________________________________GoA1" localSheetId="22">[3]!_______________________________________GoA1</definedName>
    <definedName name="_______________________________________GoA1">[4]!_______________________________________GoA1</definedName>
    <definedName name="_____________________________________GoA1" localSheetId="22">[3]!_____________________________________GoA1</definedName>
    <definedName name="_____________________________________GoA1">[4]!_____________________________________GoA1</definedName>
    <definedName name="____________________________________GoA1">#N/A</definedName>
    <definedName name="___________________________________GoA1">#N/A</definedName>
    <definedName name="__________________________________GoA1">#N/A</definedName>
    <definedName name="_________________________________GoA1">#N/A</definedName>
    <definedName name="________________________________GoA1">#N/A</definedName>
    <definedName name="_______________________________GoA1">#N/A</definedName>
    <definedName name="______________________________GoA1">#N/A</definedName>
    <definedName name="_____________________________GoA1" localSheetId="22">[3]!_____________________________GoA1</definedName>
    <definedName name="_____________________________GoA1">[4]!_____________________________GoA1</definedName>
    <definedName name="____________________________GoA1">#N/A</definedName>
    <definedName name="___________________________GoA1">#N/A</definedName>
    <definedName name="__________________________GoA1">#N/A</definedName>
    <definedName name="_________________________GoA1">#N/A</definedName>
    <definedName name="________________________GoA1">#N/A</definedName>
    <definedName name="_______________________GoA1">#N/A</definedName>
    <definedName name="______________________GoA1">#N/A</definedName>
    <definedName name="_____________________GoA1">#N/A</definedName>
    <definedName name="____________________GoA1">#N/A</definedName>
    <definedName name="___________________GoA1">#N/A</definedName>
    <definedName name="__________________GoA1">#N/A</definedName>
    <definedName name="_________________GoA1">#N/A</definedName>
    <definedName name="________________GoA1">#N/A</definedName>
    <definedName name="_______________GoA1">#N/A</definedName>
    <definedName name="______________GoA1">#N/A</definedName>
    <definedName name="_____________GoA1">#N/A</definedName>
    <definedName name="____________GoA1">#N/A</definedName>
    <definedName name="___________GoA1">#N/A</definedName>
    <definedName name="__________GoA1">#N/A</definedName>
    <definedName name="_________GoA1">#N/A</definedName>
    <definedName name="________GoA1">#N/A</definedName>
    <definedName name="_______GoA1" localSheetId="22">[1]!_______GoA1</definedName>
    <definedName name="_______GoA1">[2]!_______GoA1</definedName>
    <definedName name="______GoA1">#N/A</definedName>
    <definedName name="_____GoA1" localSheetId="22">[1]!_____GoA1</definedName>
    <definedName name="_____GoA1">[2]!_____GoA1</definedName>
    <definedName name="____GoA1">#N/A</definedName>
    <definedName name="___GoA1">#N/A</definedName>
    <definedName name="__GoA1">#N/A</definedName>
    <definedName name="_A">'[5]NOV''97'!$AH$5:$AJ$5</definedName>
    <definedName name="_aof2">#REF!</definedName>
    <definedName name="_APE0105">'[6]No Material'!$B$186</definedName>
    <definedName name="_APE0202">'[6]No Material'!$B$32</definedName>
    <definedName name="_APE0207">'[6]No Material'!$B$94</definedName>
    <definedName name="_DAT1">'[7]Apr-05'!$A$2:$A$18</definedName>
    <definedName name="_DAT10">'[7]Apr-05'!$J$2:$J$18</definedName>
    <definedName name="_DAT11">'[7]Apr-05'!$K$2:$K$18</definedName>
    <definedName name="_DAT12">'[7]Apr-05'!$L$2:$L$18</definedName>
    <definedName name="_DAT121">#REF!</definedName>
    <definedName name="_DAT122">#REF!</definedName>
    <definedName name="_DAT13">'[7]Apr-05'!$M$2:$M$18</definedName>
    <definedName name="_DAT14">[8]Aug_03_quality!#REF!</definedName>
    <definedName name="_DAT15">[8]Aug_03_quality!#REF!</definedName>
    <definedName name="_DAT16">[8]Aug_03_quality!#REF!</definedName>
    <definedName name="_DAT17">[8]Aug_03_quality!#REF!</definedName>
    <definedName name="_DAT18">[8]Aug_03_quality!#REF!</definedName>
    <definedName name="_DAT2">'[7]Apr-05'!$B$2:$B$18</definedName>
    <definedName name="_DAT3">'[7]Apr-05'!$C$2:$C$18</definedName>
    <definedName name="_DAT4">'[7]Apr-05'!$D$2:$D$18</definedName>
    <definedName name="_DAT5">'[7]Apr-05'!$E$2:$E$18</definedName>
    <definedName name="_DAT6">'[7]Apr-05'!$F$2:$F$18</definedName>
    <definedName name="_dat61">#REF!</definedName>
    <definedName name="_DAT7">'[7]Apr-05'!$G$2:$G$18</definedName>
    <definedName name="_DAT8">'[7]Apr-05'!$H$2:$H$18</definedName>
    <definedName name="_DAT9">'[7]Apr-05'!$I$2:$I$18</definedName>
    <definedName name="_dim1">#REF!</definedName>
    <definedName name="_et1">#REF!</definedName>
    <definedName name="_et3">#REF!</definedName>
    <definedName name="_et4">#REF!</definedName>
    <definedName name="_F1000000">'[9]ghorpade '!$F$50020</definedName>
    <definedName name="_F500000">'[9]ghorpade '!$F$50020</definedName>
    <definedName name="_Fill" localSheetId="22" hidden="1">#REF!</definedName>
    <definedName name="_Fill" localSheetId="18" hidden="1">#REF!</definedName>
    <definedName name="_Fill" hidden="1">#REF!</definedName>
    <definedName name="_GoA1">#N/A</definedName>
    <definedName name="_Key1" hidden="1">[10]CalCulations!#REF!</definedName>
    <definedName name="_MM1">'[11]DATA SPGR14'!$B$2:$M$2</definedName>
    <definedName name="_MM10">'[12]DATA SPGR14'!$B$122:$M$122</definedName>
    <definedName name="_mm17">'[13]DATA SPGR14'!$B$2:$M$2</definedName>
    <definedName name="_MM2">'[11]DATA SPGR14'!$B$42:$M$42</definedName>
    <definedName name="_mm25">'[13]DATA SPGR14'!$B$122:$M$122</definedName>
    <definedName name="_MM3">'[11]DATA SPGR14'!$B$82:$M$82</definedName>
    <definedName name="_MM4">'[11]DATA SPGR14'!$B$122:$M$122</definedName>
    <definedName name="_ncj2">#REF!</definedName>
    <definedName name="_ncj3">#REF!</definedName>
    <definedName name="_ncj4">#REF!</definedName>
    <definedName name="_ncj5">#REF!</definedName>
    <definedName name="_ng1">#REF!</definedName>
    <definedName name="_OE1">'[11]DATA SPGR14'!$B$40:$M$40</definedName>
    <definedName name="_OE10">'[12]DATA SPGR14'!$B$40:$M$40</definedName>
    <definedName name="_OE17">'[13]DATA SPGR14'!$B$160:$M$160</definedName>
    <definedName name="_OE18">'[13]DATA SPGR14'!$B$80:$M$80</definedName>
    <definedName name="_OE2">'[11]DATA SPGR14'!$B$80:$M$80</definedName>
    <definedName name="_OE3">'[11]DATA SPGR14'!$B$120:$M$120</definedName>
    <definedName name="_OE4">'[11]DATA SPGR14'!$B$160:$M$160</definedName>
    <definedName name="_OE5">'[12]DATA SPGR14'!$B$80:$M$80</definedName>
    <definedName name="_OE6">'[14]DATA SPGR14'!$B$120:$M$120</definedName>
    <definedName name="_OE90">'[13]DATA SPGR14'!$B$160:$M$160</definedName>
    <definedName name="_Order1" hidden="1">255</definedName>
    <definedName name="_QS13">'[15]QUALITY - Quality Systems'!#REF!</definedName>
    <definedName name="_QS4">'[15]QUALITY - Quality Systems'!#REF!</definedName>
    <definedName name="_QS6">'[15]QUALITY - Quality Systems'!#REF!</definedName>
    <definedName name="_QS7">'[15]QUALITY - Quality Systems'!#REF!</definedName>
    <definedName name="_QS8">'[15]QUALITY - Quality Systems'!#REF!</definedName>
    <definedName name="_REF1">'[16]R&amp;R Short'!$K$16</definedName>
    <definedName name="_S1">'[17]z-DATA RD'!$X$2</definedName>
    <definedName name="_Sort" hidden="1">[10]CalCulations!#REF!</definedName>
    <definedName name="_TTT1">#REF!</definedName>
    <definedName name="a">#REF!</definedName>
    <definedName name="A__DESIGN_FMEA">#REF!</definedName>
    <definedName name="AA">#REF!</definedName>
    <definedName name="AAA">#REF!</definedName>
    <definedName name="AB">'[18]super 5 port'!$A$34:$Q$34</definedName>
    <definedName name="ABC">#REF!</definedName>
    <definedName name="AMIT">#REF!</definedName>
    <definedName name="AMIT1">#REF!</definedName>
    <definedName name="AMIT2">#REF!</definedName>
    <definedName name="Applicable_fo_co_developing_suppliers___Is_a_design_FMEA_completed_and_approved_by_TRW_engineering___Have_significant_product_characteristics_been_identified___Is_there_a_consistent_RPN_ranking__Have_historical_product_data_been_considered___Have_failur">#REF!</definedName>
    <definedName name="APRIL" localSheetId="22">#REF!</definedName>
    <definedName name="APRIL" localSheetId="18">#REF!</definedName>
    <definedName name="APRIL">#REF!</definedName>
    <definedName name="as">#REF!</definedName>
    <definedName name="asd">#REF!</definedName>
    <definedName name="asd___0">#REF!</definedName>
    <definedName name="asd___12">#REF!</definedName>
    <definedName name="ass">#REF!</definedName>
    <definedName name="b">'[19]DATA SPGR14'!$B$80:$M$80</definedName>
    <definedName name="B__DESIGN_VALIDATION_TESTING">#REF!</definedName>
    <definedName name="ＢＢ">#REF!</definedName>
    <definedName name="BS">'[18]super 5 port'!$A$60:$Q$60</definedName>
    <definedName name="bvbvfd">'[5]NOV''97'!$AH$5:$AI$5</definedName>
    <definedName name="C__DRAWINGS__SPECIFICATIONS">#REF!</definedName>
    <definedName name="CA">'[18]super 5 port'!$A$53:$Q$53</definedName>
    <definedName name="Capt.GoA1">#N/A</definedName>
    <definedName name="Capture">#N/A</definedName>
    <definedName name="Capture.Capture">#N/A</definedName>
    <definedName name="CHOICE1">[20]Listes!$L$1:$L$6</definedName>
    <definedName name="CHOICE2">[20]Listes!$M$1:$M$5</definedName>
    <definedName name="circle">#REF!</definedName>
    <definedName name="CL">'[18]super 5 port'!$A$58:$Q$58</definedName>
    <definedName name="COMMODITY">#N/A</definedName>
    <definedName name="COMMODITY_PLAGE">[20]Listes!$B$2:$B$101</definedName>
    <definedName name="COMP">#REF!</definedName>
    <definedName name="COPY">'[18]super 5 port'!$BT$17:$CG$40</definedName>
    <definedName name="COUNTRY">[20]Listes!$A$2:$A$243</definedName>
    <definedName name="CP">#REF!</definedName>
    <definedName name="critères">#REF!</definedName>
    <definedName name="Critères_requete">#REF!</definedName>
    <definedName name="d">#REF!</definedName>
    <definedName name="D__PROJECT_TIMING_PLAN">#REF!</definedName>
    <definedName name="da">#REF!</definedName>
    <definedName name="DAT">[21]Sheet1!$L$2:$L$41</definedName>
    <definedName name="DAT1___0">#REF!</definedName>
    <definedName name="DAT1___10">#REF!</definedName>
    <definedName name="DAT1___12">#REF!</definedName>
    <definedName name="DAT1___15">#REF!</definedName>
    <definedName name="DAT1___16">#REF!</definedName>
    <definedName name="DAT1___17">#REF!</definedName>
    <definedName name="DAT1___18">#REF!</definedName>
    <definedName name="DAT1___19">#REF!</definedName>
    <definedName name="DAT1___29">#REF!</definedName>
    <definedName name="DAT1___7">#REF!</definedName>
    <definedName name="DAT1_14">[22]BASEDATA!$A$2:$A$70</definedName>
    <definedName name="DAT1_15">[22]BASEDATA!$A$2:$A$70</definedName>
    <definedName name="DAT1_16">[23]BASEDATA!$A$2:$A$70</definedName>
    <definedName name="DAT1_17">[22]BASEDATA!$A$2:$A$70</definedName>
    <definedName name="DAT1_6">#N/A</definedName>
    <definedName name="DAT1_7">[24]Apr_05!$A$2:$A$18</definedName>
    <definedName name="DAT10_14">[22]BASEDATA!$J$2:$J$70</definedName>
    <definedName name="DAT10_15">[22]BASEDATA!$J$2:$J$70</definedName>
    <definedName name="DAT10_16">[23]BASEDATA!$J$2:$J$70</definedName>
    <definedName name="DAT10_17">[22]BASEDATA!$J$2:$J$70</definedName>
    <definedName name="DAT10_6">#N/A</definedName>
    <definedName name="DAT10_7">[24]Apr_05!$J$2:$J$18</definedName>
    <definedName name="DAT11_14">[22]BASEDATA!$K$2:$K$70</definedName>
    <definedName name="DAT11_15">[22]BASEDATA!$K$2:$K$70</definedName>
    <definedName name="DAT11_16">[23]BASEDATA!$K$2:$K$70</definedName>
    <definedName name="DAT11_17">[22]BASEDATA!$K$2:$K$70</definedName>
    <definedName name="DAT11_6">#N/A</definedName>
    <definedName name="DAT11_7">[24]Apr_05!$K$2:$K$18</definedName>
    <definedName name="DAT12_14">[22]BASEDATA!$L$2:$L$70</definedName>
    <definedName name="DAT12_15">[22]BASEDATA!$L$2:$L$70</definedName>
    <definedName name="DAT12_16">[23]BASEDATA!$L$2:$L$70</definedName>
    <definedName name="DAT12_17">[22]BASEDATA!$L$2:$L$70</definedName>
    <definedName name="DAT12_6">#N/A</definedName>
    <definedName name="DAT12_7">[24]Apr_05!$L$2:$L$18</definedName>
    <definedName name="DAT13_14">[22]BASEDATA!$M$2:$M$70</definedName>
    <definedName name="DAT13_15">[22]BASEDATA!$M$2:$M$70</definedName>
    <definedName name="DAT13_17">[22]BASEDATA!$M$2:$M$70</definedName>
    <definedName name="DAT13_6">#N/A</definedName>
    <definedName name="DAT2___0">#REF!</definedName>
    <definedName name="DAT2___10">#REF!</definedName>
    <definedName name="DAT2___12">#REF!</definedName>
    <definedName name="DAT2___15">#REF!</definedName>
    <definedName name="DAT2___16">#REF!</definedName>
    <definedName name="DAT2___17">#REF!</definedName>
    <definedName name="DAT2___18">#REF!</definedName>
    <definedName name="DAT2___19">#REF!</definedName>
    <definedName name="DAT2___29">#REF!</definedName>
    <definedName name="DAT2___7">#REF!</definedName>
    <definedName name="DAT2_14">[22]BASEDATA!$B$2:$B$70</definedName>
    <definedName name="DAT2_15">[22]BASEDATA!$B$2:$B$70</definedName>
    <definedName name="DAT2_16">[23]BASEDATA!$B$2:$B$70</definedName>
    <definedName name="DAT2_17">[22]BASEDATA!$B$2:$B$70</definedName>
    <definedName name="DAT2_6">#N/A</definedName>
    <definedName name="DAT2_7">[24]Apr_05!$B$2:$B$18</definedName>
    <definedName name="DAT3___0">#REF!</definedName>
    <definedName name="DAT3___10">#REF!</definedName>
    <definedName name="DAT3___12">#REF!</definedName>
    <definedName name="DAT3___15">#REF!</definedName>
    <definedName name="DAT3___16">#REF!</definedName>
    <definedName name="DAT3___17">#REF!</definedName>
    <definedName name="DAT3___18">#REF!</definedName>
    <definedName name="DAT3___19">#REF!</definedName>
    <definedName name="DAT3___29">#REF!</definedName>
    <definedName name="DAT3___7">#REF!</definedName>
    <definedName name="DAT3_14">[22]BASEDATA!$C$2:$C$70</definedName>
    <definedName name="DAT3_15">[22]BASEDATA!$C$2:$C$70</definedName>
    <definedName name="DAT3_16">[23]BASEDATA!$C$2:$C$70</definedName>
    <definedName name="DAT3_17">[22]BASEDATA!$C$2:$C$70</definedName>
    <definedName name="DAT3_6">#N/A</definedName>
    <definedName name="DAT3_7">[24]Apr_05!$C$2:$C$18</definedName>
    <definedName name="DAT4___0">#REF!</definedName>
    <definedName name="DAT4___10">#REF!</definedName>
    <definedName name="DAT4___12">#REF!</definedName>
    <definedName name="DAT4___15">#REF!</definedName>
    <definedName name="DAT4___16">#REF!</definedName>
    <definedName name="DAT4___17">#REF!</definedName>
    <definedName name="DAT4___18">#REF!</definedName>
    <definedName name="DAT4___19">#REF!</definedName>
    <definedName name="DAT4___29">#REF!</definedName>
    <definedName name="DAT4___7">#REF!</definedName>
    <definedName name="DAT4_14">[22]BASEDATA!$D$2:$D$70</definedName>
    <definedName name="DAT4_15">[22]BASEDATA!$D$2:$D$70</definedName>
    <definedName name="DAT4_16">[23]BASEDATA!$D$2:$D$70</definedName>
    <definedName name="DAT4_17">[22]BASEDATA!$D$2:$D$70</definedName>
    <definedName name="DAT4_6">#N/A</definedName>
    <definedName name="DAT4_7">[24]Apr_05!$D$2:$D$18</definedName>
    <definedName name="DAT5___0">#REF!</definedName>
    <definedName name="DAT5___10">#REF!</definedName>
    <definedName name="DAT5___12">#REF!</definedName>
    <definedName name="DAT5___15">#REF!</definedName>
    <definedName name="DAT5___16">#REF!</definedName>
    <definedName name="DAT5___17">#REF!</definedName>
    <definedName name="DAT5___18">#REF!</definedName>
    <definedName name="DAT5___19">#REF!</definedName>
    <definedName name="DAT5___29">#REF!</definedName>
    <definedName name="DAT5___7">#REF!</definedName>
    <definedName name="DAT5_14">[22]BASEDATA!$E$2:$E$70</definedName>
    <definedName name="DAT5_15">[22]BASEDATA!$E$2:$E$70</definedName>
    <definedName name="DAT5_16">[23]BASEDATA!$E$2:$E$70</definedName>
    <definedName name="DAT5_17">[22]BASEDATA!$E$2:$E$70</definedName>
    <definedName name="DAT5_6">#N/A</definedName>
    <definedName name="DAT5_7">[24]Apr_05!$E$2:$E$18</definedName>
    <definedName name="DAT6___0">#REF!</definedName>
    <definedName name="DAT6___10">#REF!</definedName>
    <definedName name="DAT6___12">#REF!</definedName>
    <definedName name="DAT6___15">#REF!</definedName>
    <definedName name="DAT6___16">#REF!</definedName>
    <definedName name="DAT6___17">#REF!</definedName>
    <definedName name="DAT6___18">#REF!</definedName>
    <definedName name="DAT6___19">#REF!</definedName>
    <definedName name="DAT6___29">#REF!</definedName>
    <definedName name="DAT6___7">#REF!</definedName>
    <definedName name="DAT6_14">[22]BASEDATA!$F$2:$F$70</definedName>
    <definedName name="DAT6_15">[22]BASEDATA!$F$2:$F$70</definedName>
    <definedName name="DAT6_16">[23]BASEDATA!$F$2:$F$70</definedName>
    <definedName name="DAT6_17">[22]BASEDATA!$F$2:$F$70</definedName>
    <definedName name="DAT6_6">#N/A</definedName>
    <definedName name="DAT6_7">[24]Apr_05!$F$2:$F$18</definedName>
    <definedName name="DAT7_14">[22]BASEDATA!$G$2:$G$70</definedName>
    <definedName name="DAT7_15">[22]BASEDATA!$G$2:$G$70</definedName>
    <definedName name="DAT7_16">[23]BASEDATA!$G$2:$G$70</definedName>
    <definedName name="DAT7_17">[22]BASEDATA!$G$2:$G$70</definedName>
    <definedName name="DAT7_6">#N/A</definedName>
    <definedName name="DAT7_7">[24]Apr_05!$G$2:$G$18</definedName>
    <definedName name="DAT8_14">[22]BASEDATA!$H$2:$H$70</definedName>
    <definedName name="DAT8_15">[22]BASEDATA!$H$2:$H$70</definedName>
    <definedName name="DAT8_16">[23]BASEDATA!$H$2:$H$70</definedName>
    <definedName name="DAT8_17">[22]BASEDATA!$H$2:$H$70</definedName>
    <definedName name="DAT8_6">#N/A</definedName>
    <definedName name="DAT8_7">[24]Apr_05!$H$2:$H$18</definedName>
    <definedName name="DAT9_14">[22]BASEDATA!$I$2:$I$70</definedName>
    <definedName name="DAT9_15">[22]BASEDATA!$I$2:$I$70</definedName>
    <definedName name="DAT9_16">[23]BASEDATA!$I$2:$I$70</definedName>
    <definedName name="DAT9_17">[22]BASEDATA!$I$2:$I$70</definedName>
    <definedName name="DAT9_6">#N/A</definedName>
    <definedName name="DAT9_7">[24]Apr_05!$I$2:$I$18</definedName>
    <definedName name="DATA1">#REF!</definedName>
    <definedName name="DATA10">[25]Sheet1!#REF!</definedName>
    <definedName name="DATA11">[25]Sheet1!#REF!</definedName>
    <definedName name="DATA12">[25]Sheet1!#REF!</definedName>
    <definedName name="DATA13">[25]Sheet1!#REF!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4">#REF!</definedName>
    <definedName name="DATA5">#REF!</definedName>
    <definedName name="DATA6">#REF!</definedName>
    <definedName name="DATA7">[25]Sheet1!#REF!</definedName>
    <definedName name="DATA8">[25]Sheet1!#REF!</definedName>
    <definedName name="DATA9">[25]Sheet1!#REF!</definedName>
    <definedName name="_xlnm.Database">#REF!</definedName>
    <definedName name="DATE_AUDIT">#REF!</definedName>
    <definedName name="DD">[17]DATA4tl5!$V$2</definedName>
    <definedName name="DDD">[17]DATA4tl5!$V$2</definedName>
    <definedName name="DF">'[18]super 5 port'!$A$51:$Q$51</definedName>
    <definedName name="dffg">#REF!</definedName>
    <definedName name="dfg">[26]STAGEIMPROV!$A$93:$Q$111</definedName>
    <definedName name="DG">#REF!</definedName>
    <definedName name="DG___0">#REF!</definedName>
    <definedName name="DG___12">#REF!</definedName>
    <definedName name="diamond">#REF!</definedName>
    <definedName name="dim">#REF!</definedName>
    <definedName name="dim___0">#REF!</definedName>
    <definedName name="dim___12">#REF!</definedName>
    <definedName name="DNA_ANBAU">#REF!</definedName>
    <definedName name="DNA_ANBAUORT">#REF!</definedName>
    <definedName name="DNA_APPLIKATION">#REF!</definedName>
    <definedName name="DNA_AUSFALL">#REF!</definedName>
    <definedName name="DNA_CODENR_NO_1">#REF!</definedName>
    <definedName name="DNA_CODENR_NO_11">#REF!</definedName>
    <definedName name="DNA_FEHLER_AM">#REF!</definedName>
    <definedName name="DNA_FEHLER_VON">#REF!</definedName>
    <definedName name="DNA_FGNR">#REF!</definedName>
    <definedName name="DNA_GELANGEN">#REF!</definedName>
    <definedName name="DNA_GELIEF">#REF!</definedName>
    <definedName name="DNA_GEO">#REF!</definedName>
    <definedName name="DNA_GESCH">#REF!</definedName>
    <definedName name="DNA_KFZ">#REF!</definedName>
    <definedName name="DNA_KMA">#REF!</definedName>
    <definedName name="DNA_KOMMENTAR">#REF!</definedName>
    <definedName name="DNA_KUNDENANFORDERUNG">#REF!</definedName>
    <definedName name="DNA_MOTOR">#REF!</definedName>
    <definedName name="DNA_PRODUKTION_BIS">#REF!</definedName>
    <definedName name="DNA_PRODUKTION_VON">#REF!</definedName>
    <definedName name="DNA_STBEG">#REF!</definedName>
    <definedName name="DNA_STENDE">#REF!</definedName>
    <definedName name="DNA_TEILNEHMER">#REF!</definedName>
    <definedName name="DNA_U1">#REF!</definedName>
    <definedName name="DNA_U2">#REF!</definedName>
    <definedName name="DNA_WARUM">#REF!</definedName>
    <definedName name="DNA_WIE">#REF!</definedName>
    <definedName name="DNA_WIEDERHOLFEHLER">#REF!</definedName>
    <definedName name="DNA_ZUSTIMMUNG_AM">#REF!</definedName>
    <definedName name="DNA_ZUSTIMMUNG_DURCH">#REF!</definedName>
    <definedName name="E">[27]Sheet5!$H$19</definedName>
    <definedName name="E__SUB_CONTRACTOR_APQP_STATUS">#REF!</definedName>
    <definedName name="ef">#REF!</definedName>
    <definedName name="ENGJA">#REF!</definedName>
    <definedName name="er">#REF!</definedName>
    <definedName name="et">#REF!</definedName>
    <definedName name="Excel_BuiltIn__FilterDatabase_7">#REF!</definedName>
    <definedName name="Excel_BuiltIn_Database_0">'[28]470_2'!$A$1:$I$424</definedName>
    <definedName name="Excel_BuiltIn_Database_30">#REF!</definedName>
    <definedName name="Excel_BuiltIn_Print_Area_0">#REF!</definedName>
    <definedName name="Excel_BuiltIn_Print_Area_1">[29]LT05!#REF!</definedName>
    <definedName name="Excel_BuiltIn_Print_Area_2">#REF!</definedName>
    <definedName name="Excel_BuiltIn_Print_Area_3">'[30]FT 08'!$A$1:$H$30</definedName>
    <definedName name="Excel_BuiltIn_Print_Area_4" localSheetId="22">#REF!</definedName>
    <definedName name="Excel_BuiltIn_Print_Area_4" localSheetId="18">#REF!</definedName>
    <definedName name="Excel_BuiltIn_Print_Area_4">#REF!</definedName>
    <definedName name="Excel_BuiltIn_Recorder">#REF!</definedName>
    <definedName name="Excel_BuiltIn_Recorder_0">#REF!</definedName>
    <definedName name="Excel_BuiltIn_Recorder_0___0">#REF!</definedName>
    <definedName name="Excel_BuiltIn_Recorder_0___7">#REF!</definedName>
    <definedName name="Excel_BuiltIn_Recorder_10">#REF!</definedName>
    <definedName name="Excel_BuiltIn_Recorder_11">#REF!</definedName>
    <definedName name="Excel_BuiltIn_Recorder_12">#REF!</definedName>
    <definedName name="Excel_BuiltIn_Recorder_13">#REF!</definedName>
    <definedName name="Excel_BuiltIn_Recorder_14">#REF!</definedName>
    <definedName name="Excel_BuiltIn_Recorder_16">#REF!</definedName>
    <definedName name="Excel_BuiltIn_Recorder_18">#REF!</definedName>
    <definedName name="Excel_BuiltIn_Recorder_19">#REF!</definedName>
    <definedName name="Excel_BuiltIn_Recorder_24">#REF!</definedName>
    <definedName name="Excel_BuiltIn_Recorder_29">#REF!</definedName>
    <definedName name="Excel_BuiltIn_Recorder_9">#REF!</definedName>
    <definedName name="extraction1">#REF!</definedName>
    <definedName name="extraction2">#REF!</definedName>
    <definedName name="extraction3">#REF!</definedName>
    <definedName name="f" localSheetId="18">#REF!</definedName>
    <definedName name="f">#REF!</definedName>
    <definedName name="F__PROCESS_FLOW_CHART">#REF!</definedName>
    <definedName name="F1000000___0">'[31]ghorpade '!$F$32000</definedName>
    <definedName name="F1000000___10">'[32]ghorpade '!$F$32000</definedName>
    <definedName name="F1000000___11">'[32]ghorpade '!$F$32000</definedName>
    <definedName name="F1000000___12">'[32]ghorpade '!$F$32000</definedName>
    <definedName name="F1000000___13">'[32]ghorpade '!$F$32000</definedName>
    <definedName name="F1000000___14">'[32]ghorpade '!$F$32000</definedName>
    <definedName name="F1000000___16">'[33]ghorpade '!$F$32000</definedName>
    <definedName name="F1000000___18">'[33]ghorpade '!$F$32000</definedName>
    <definedName name="F1000000___19">'[32]ghorpade '!$F$32000</definedName>
    <definedName name="F1000000___9">'[32]ghorpade '!$F$32000</definedName>
    <definedName name="F500000___0">'[31]ghorpade '!$F$32000</definedName>
    <definedName name="F500000___10">'[32]ghorpade '!$F$32000</definedName>
    <definedName name="F500000___11">'[32]ghorpade '!$F$32000</definedName>
    <definedName name="F500000___12">'[32]ghorpade '!$F$32000</definedName>
    <definedName name="F500000___13">'[32]ghorpade '!$F$32000</definedName>
    <definedName name="F500000___14">'[32]ghorpade '!$F$32000</definedName>
    <definedName name="F500000___16">'[33]ghorpade '!$F$32000</definedName>
    <definedName name="F500000___18">'[33]ghorpade '!$F$32000</definedName>
    <definedName name="F500000___19">'[32]ghorpade '!$F$32000</definedName>
    <definedName name="F500000___9">'[32]ghorpade '!$F$32000</definedName>
    <definedName name="F5000000">'[9]ghorpade '!$F$50020</definedName>
    <definedName name="F5000000___0">'[31]ghorpade '!$F$32000</definedName>
    <definedName name="F5000000___10">'[32]ghorpade '!$F$32000</definedName>
    <definedName name="F5000000___11">'[32]ghorpade '!$F$32000</definedName>
    <definedName name="F5000000___12">'[32]ghorpade '!$F$32000</definedName>
    <definedName name="F5000000___13">'[32]ghorpade '!$F$32000</definedName>
    <definedName name="F5000000___14">'[32]ghorpade '!$F$32000</definedName>
    <definedName name="F5000000___16">'[33]ghorpade '!$F$32000</definedName>
    <definedName name="F5000000___18">'[33]ghorpade '!$F$32000</definedName>
    <definedName name="F5000000___19">'[32]ghorpade '!$F$32000</definedName>
    <definedName name="F5000000___9">'[32]ghorpade '!$F$32000</definedName>
    <definedName name="fa">#REF!</definedName>
    <definedName name="FDF">#REF!</definedName>
    <definedName name="FDF___0">#REF!</definedName>
    <definedName name="FDF___12">#REF!</definedName>
    <definedName name="Fertigungsdatum">#REF!</definedName>
    <definedName name="FN">'[18]super 5 port'!$A$69:$Q$69</definedName>
    <definedName name="Format">#REF!</definedName>
    <definedName name="fsdfsf">#REF!</definedName>
    <definedName name="g" localSheetId="22">#REF!</definedName>
    <definedName name="g" localSheetId="18">#REF!</definedName>
    <definedName name="g">#REF!</definedName>
    <definedName name="G__PFMEA">#REF!</definedName>
    <definedName name="Garantieentscheid">#REF!</definedName>
    <definedName name="gDataRange" localSheetId="18">#REF!</definedName>
    <definedName name="gDataRange">#REF!</definedName>
    <definedName name="gf">#REF!,#REF!,#REF!,#REF!,#REF!,#REF!,#REF!,#REF!,#REF!,#REF!,#REF!,#REF!,#REF!,#REF!,#REF!,#REF!,#REF!,#REF!</definedName>
    <definedName name="GF___0">#REF!</definedName>
    <definedName name="GF___12">#REF!</definedName>
    <definedName name="gf___19">#REF!</definedName>
    <definedName name="ggxgg">#REF!</definedName>
    <definedName name="GRAp">[34]STAGEIMPROV!$A$93:$Q$111</definedName>
    <definedName name="GRAp___0">[26]STAGEIMPROV!$A$93:$Q$111</definedName>
    <definedName name="GRAp___10">[35]STAGEIMPROV!$A$93:$Q$111</definedName>
    <definedName name="GRAp___11">[35]STAGEIMPROV!$A$93:$Q$111</definedName>
    <definedName name="GRAp___12">[35]STAGEIMPROV!$A$93:$Q$111</definedName>
    <definedName name="GRAp___13">[35]STAGEIMPROV!$A$93:$Q$111</definedName>
    <definedName name="GRAp___14">[35]STAGEIMPROV!$A$93:$Q$111</definedName>
    <definedName name="GRAp___16">[36]STAGEIMPROV!$A$93:$Q$111</definedName>
    <definedName name="GRAp___18">[36]STAGEIMPROV!$A$93:$Q$111</definedName>
    <definedName name="GRAp___19">[35]STAGEIMPROV!$A$93:$Q$111</definedName>
    <definedName name="GRAp___9">[35]STAGEIMPROV!$A$93:$Q$111</definedName>
    <definedName name="GRAPH">#REF!</definedName>
    <definedName name="GRAPH___0">#REF!</definedName>
    <definedName name="GRAPH___10">#REF!</definedName>
    <definedName name="GRAPH___11">#REF!</definedName>
    <definedName name="GRAPH___12">#REF!</definedName>
    <definedName name="GRAPH___13">#REF!</definedName>
    <definedName name="GRAPH___14">#REF!</definedName>
    <definedName name="GRAPH___16">#REF!</definedName>
    <definedName name="GRAPH___18">#REF!</definedName>
    <definedName name="GRAPH___19">#REF!</definedName>
    <definedName name="GRAPH___7">#REF!</definedName>
    <definedName name="GRAPH___9">#REF!</definedName>
    <definedName name="GRAPH1">[18]super!$A$1:$M$37</definedName>
    <definedName name="GS">'[18]super 5 port'!$A$55:$Q$55</definedName>
    <definedName name="h">#REF!</definedName>
    <definedName name="H__CONTROL_PLAN">#REF!</definedName>
    <definedName name="Header">#REF!</definedName>
    <definedName name="Height">10</definedName>
    <definedName name="HOG">#REF!</definedName>
    <definedName name="HOG___0">#REF!</definedName>
    <definedName name="HOG___12">#REF!</definedName>
    <definedName name="hyoushi">#REF!</definedName>
    <definedName name="I__MEASUREMENT___TESTING_EQUIPMENT">#REF!</definedName>
    <definedName name="int">[27]Sheet5!$L$19</definedName>
    <definedName name="j">#REF!</definedName>
    <definedName name="J__TOOLING">#REF!</definedName>
    <definedName name="k">#REF!</definedName>
    <definedName name="K__CAPITAL_EQUIPMENT">#REF!</definedName>
    <definedName name="KD_MATERIAL1">#REF!</definedName>
    <definedName name="KICKST">#REF!</definedName>
    <definedName name="kj">#REF!</definedName>
    <definedName name="klsc">[17]DATA4tl5!$V$2</definedName>
    <definedName name="kn">#REF!</definedName>
    <definedName name="L">[21]Sheet1!$A$2:$A$41</definedName>
    <definedName name="L__TRAINING">#REF!</definedName>
    <definedName name="LDO">[37]PWR_AKD!$A$1:$S$37</definedName>
    <definedName name="liste_applications">[38]Données_complémentaires!$R$2:$R$60</definedName>
    <definedName name="liste_clients">[38]Données_complémentaires!$P$2:$P$66</definedName>
    <definedName name="liste_contenus">#REF!</definedName>
    <definedName name="liste_critères">[38]Données_complémentaires!$AB$2:$AB$8</definedName>
    <definedName name="liste_ddp">#REF!</definedName>
    <definedName name="liste_demandeurs">[38]Données_complémentaires!$AF$2:$AF$398</definedName>
    <definedName name="liste_demandeurs_saisie">[38]Données_complémentaires!$AF$2:$AF$398</definedName>
    <definedName name="liste_destinataire_copie">[38]Données_complémentaires!$AD$2:$AD$398</definedName>
    <definedName name="liste_destinataires_copie">[38]temp!$AA$1:$AA$2</definedName>
    <definedName name="liste_dmdeur_resp">[38]Données_complémentaires!$AI$2:$AI$390</definedName>
    <definedName name="liste_fournisseurs">[38]Données_complémentaires!$N$2:$N$194</definedName>
    <definedName name="liste_generalites">#REF!</definedName>
    <definedName name="liste_imputations">[38]Données_complémentaires!$D$2:$E$9</definedName>
    <definedName name="liste_livraisons_réalisées">#REF!</definedName>
    <definedName name="liste_monnaies">[38]Devises!$A$3:$B$7</definedName>
    <definedName name="liste_niveaux">[38]Données_complémentaires!$G$2:$G$5</definedName>
    <definedName name="liste_num_ddp">#REF!</definedName>
    <definedName name="liste_produits">[38]Données_complémentaires!$I$2:$J$9</definedName>
    <definedName name="liste_projets">[38]Données_complémentaires!$A$2:$B$186</definedName>
    <definedName name="liste_resp_DDP">[38]Données_complémentaires!$Z$2:$Z$45</definedName>
    <definedName name="liste_responsables">[38]Données_complémentaires!$L$2:$L$20</definedName>
    <definedName name="liste_sections">#REF!</definedName>
    <definedName name="liste_synthese">[38]temp!$B$1:$F$2</definedName>
    <definedName name="LPG">[37]PWR_AKD!$T$1:$AK$37</definedName>
    <definedName name="M">#REF!</definedName>
    <definedName name="M__OPERATOR_INSTRUCTIONS">#REF!</definedName>
    <definedName name="ma">[27]Sheet5!$I$19</definedName>
    <definedName name="MAJOR">#REF!</definedName>
    <definedName name="MAJOR___0">#REF!</definedName>
    <definedName name="MAJOR___12">#REF!</definedName>
    <definedName name="MAJOR___16">#REF!</definedName>
    <definedName name="MAJOR___18">#REF!</definedName>
    <definedName name="MAJOR___7">#REF!</definedName>
    <definedName name="mm0">'[13]DATA SPGR14'!$B$42:$M$42</definedName>
    <definedName name="MM1___0">'[11]DATA SPGR14'!$B$2:$M$2</definedName>
    <definedName name="MM1___12">'[11]DATA SPGR14'!$B$2:$M$2</definedName>
    <definedName name="MM10___0">'[12]DATA SPGR14'!$B$122:$M$122</definedName>
    <definedName name="MM10___12">'[12]DATA SPGR14'!$B$122:$M$122</definedName>
    <definedName name="MM2___0">'[11]DATA SPGR14'!$B$42:$M$42</definedName>
    <definedName name="MM2___12">'[11]DATA SPGR14'!$B$42:$M$42</definedName>
    <definedName name="MM3___0">'[11]DATA SPGR14'!$B$82:$M$82</definedName>
    <definedName name="MM3___12">'[11]DATA SPGR14'!$B$82:$M$82</definedName>
    <definedName name="MM4___0">'[11]DATA SPGR14'!$B$122:$M$122</definedName>
    <definedName name="MM4___12">'[11]DATA SPGR14'!$B$122:$M$122</definedName>
    <definedName name="MOT">#REF!</definedName>
    <definedName name="MOT___0">#REF!</definedName>
    <definedName name="MOT___12">#REF!</definedName>
    <definedName name="N__INSPECTION_INSTRUCTIONS">#REF!</definedName>
    <definedName name="ncj">#REF!</definedName>
    <definedName name="Neuaustellung">#REF!</definedName>
    <definedName name="new">#REF!</definedName>
    <definedName name="NEWDAY">#REF!</definedName>
    <definedName name="NG">#REF!</definedName>
    <definedName name="NG___0">#REF!</definedName>
    <definedName name="NG___10">#REF!</definedName>
    <definedName name="NG___11">#REF!</definedName>
    <definedName name="NG___12">#REF!</definedName>
    <definedName name="NG___13">#REF!</definedName>
    <definedName name="NG___14">#REF!</definedName>
    <definedName name="NG___16">#REF!</definedName>
    <definedName name="NG___18">#REF!</definedName>
    <definedName name="NG___19">#REF!</definedName>
    <definedName name="NG___7">#REF!</definedName>
    <definedName name="NG___9">#REF!</definedName>
    <definedName name="NG_10">#REF!</definedName>
    <definedName name="ng_55">#REF!</definedName>
    <definedName name="ng1___0">#REF!</definedName>
    <definedName name="ng1___16">#REF!</definedName>
    <definedName name="ng1___7">#REF!</definedName>
    <definedName name="NOLESS">#REF!</definedName>
    <definedName name="NPRINT1">[39]Sheet1!$A$1:$O$19</definedName>
    <definedName name="NPRINT2">[39]Sheet1!$A$20:$O$31</definedName>
    <definedName name="NPRINT3">[39]Sheet1!$A$32:$O$49</definedName>
    <definedName name="NPRINT5">[39]Sheet1!$A$66:$O$83</definedName>
    <definedName name="NPRINT6">[39]Sheet1!$A$84:$O$97</definedName>
    <definedName name="NPRINT7">[39]Sheet1!$A$98:$O$115</definedName>
    <definedName name="NPTINT4">[39]Sheet1!$A$50:$O$65</definedName>
    <definedName name="NRT">#REF!,#REF!,#REF!,#REF!,#REF!,#REF!,#REF!,#REF!,#REF!,#REF!,#REF!,#REF!,#REF!,#REF!,#REF!,#REF!,#REF!,#REF!,#REF!,#REF!,#REF!,#REF!,#REF!,#REF!,#REF!,#REF!</definedName>
    <definedName name="NRT___0">#REF!</definedName>
    <definedName name="NRT___10">#REF!</definedName>
    <definedName name="NRT___11">#REF!</definedName>
    <definedName name="NRT___12">#REF!</definedName>
    <definedName name="NRT___13">#REF!</definedName>
    <definedName name="NRT___14">#REF!</definedName>
    <definedName name="NRT___16">#REF!</definedName>
    <definedName name="NRT___18">#REF!</definedName>
    <definedName name="NRT___19">#REF!</definedName>
    <definedName name="NRT___7">#REF!</definedName>
    <definedName name="NRT___9">#REF!</definedName>
    <definedName name="O__PACKAGING">#REF!</definedName>
    <definedName name="OE1___0">'[11]DATA SPGR14'!$B$40:$M$40</definedName>
    <definedName name="OE1___12">'[11]DATA SPGR14'!$B$40:$M$40</definedName>
    <definedName name="OE10___0">'[12]DATA SPGR14'!$B$40:$M$40</definedName>
    <definedName name="OE10___12">'[12]DATA SPGR14'!$B$40:$M$40</definedName>
    <definedName name="OE2___0">'[11]DATA SPGR14'!$B$80:$M$80</definedName>
    <definedName name="OE2___12">'[11]DATA SPGR14'!$B$80:$M$80</definedName>
    <definedName name="OE3___0">'[11]DATA SPGR14'!$B$120:$M$120</definedName>
    <definedName name="OE3___12">'[11]DATA SPGR14'!$B$120:$M$120</definedName>
    <definedName name="OE4___0">'[11]DATA SPGR14'!$B$160:$M$160</definedName>
    <definedName name="OE4___12">'[11]DATA SPGR14'!$B$160:$M$160</definedName>
    <definedName name="OE5___0">'[12]DATA SPGR14'!$B$80:$M$80</definedName>
    <definedName name="OE5___12">'[12]DATA SPGR14'!$B$80:$M$80</definedName>
    <definedName name="OILLEA">#REF!</definedName>
    <definedName name="OptionButton1">#REF!</definedName>
    <definedName name="OptionButton3">#REF!</definedName>
    <definedName name="p">#REF!</definedName>
    <definedName name="P__Concern_Management_Plan">#REF!</definedName>
    <definedName name="P__PRODUCTION_READINESS">#REF!</definedName>
    <definedName name="P_GB1">[15]Purpose!#REF!</definedName>
    <definedName name="P_GB10">[15]Purpose!#REF!</definedName>
    <definedName name="P_GB14">[15]Purpose!#REF!</definedName>
    <definedName name="P_GB15">[15]Purpose!#REF!</definedName>
    <definedName name="P_GB4">[15]Purpose!#REF!</definedName>
    <definedName name="P_GB5">[15]Purpose!#REF!</definedName>
    <definedName name="P_GB7">[15]Purpose!#REF!</definedName>
    <definedName name="P_GB8">[15]Purpose!#REF!</definedName>
    <definedName name="P_MDS3">[15]Purpose!#REF!</definedName>
    <definedName name="P_MM3">[15]Purpose!#REF!</definedName>
    <definedName name="P_P2">[15]Purpose!#REF!</definedName>
    <definedName name="P_QS13">[15]Purpose!#REF!</definedName>
    <definedName name="P_QS4">[15]Purpose!#REF!</definedName>
    <definedName name="P_QS6">[15]Purpose!#REF!</definedName>
    <definedName name="P_QS7">[15]Purpose!#REF!</definedName>
    <definedName name="P_QS8">[15]Purpose!#REF!</definedName>
    <definedName name="P_R1">[15]Purpose!#REF!</definedName>
    <definedName name="P_R2">[15]Purpose!#REF!</definedName>
    <definedName name="P_R5">[15]Purpose!#REF!</definedName>
    <definedName name="p3jr1">'[5]NOV''97'!$AH$5:$AJ$5</definedName>
    <definedName name="patwardhan">'[11]DATA SPGR14'!$B$120:$M$120</definedName>
    <definedName name="patwardhan1">#REF!</definedName>
    <definedName name="patwardhan2">#REF!</definedName>
    <definedName name="patwardhan3">#REF!</definedName>
    <definedName name="patwardhan5">#REF!</definedName>
    <definedName name="patwardhan6">#REF!</definedName>
    <definedName name="pentagon">#REF!</definedName>
    <definedName name="phen" hidden="1">2</definedName>
    <definedName name="PHENOMENA">#REF!</definedName>
    <definedName name="PLAN">#REF!</definedName>
    <definedName name="PLAN___0">#REF!</definedName>
    <definedName name="PLAN___10">#REF!</definedName>
    <definedName name="PLAN___11">#REF!</definedName>
    <definedName name="PLAN___12">#REF!</definedName>
    <definedName name="PLAN___13">#REF!</definedName>
    <definedName name="PLAN___14">#REF!</definedName>
    <definedName name="PLAN___16">#REF!</definedName>
    <definedName name="PLAN___18">#REF!</definedName>
    <definedName name="PLAN___19">#REF!</definedName>
    <definedName name="PLAN___7">#REF!</definedName>
    <definedName name="PLAN___9">#REF!</definedName>
    <definedName name="plio">#REF!</definedName>
    <definedName name="po">#REF!,#REF!,#REF!,#REF!,#REF!,#REF!,#REF!,#REF!,#REF!,#REF!,#REF!,#REF!,#REF!,#REF!,#REF!,#REF!,#REF!,#REF!,#REF!,#REF!,#REF!,#REF!,#REF!,#REF!,#REF!,#REF!</definedName>
    <definedName name="poatwardhan4">#REF!</definedName>
    <definedName name="poly">#REF!</definedName>
    <definedName name="poly___0">#REF!</definedName>
    <definedName name="poly___10">#REF!</definedName>
    <definedName name="poly___11">#REF!</definedName>
    <definedName name="poly___12">#REF!</definedName>
    <definedName name="poly___13">#REF!</definedName>
    <definedName name="poly___14">#REF!</definedName>
    <definedName name="poly___16">#REF!</definedName>
    <definedName name="poly___18">#REF!</definedName>
    <definedName name="poly___19">#REF!</definedName>
    <definedName name="poly___7">#REF!</definedName>
    <definedName name="poly___9">#REF!</definedName>
    <definedName name="ppp">#REF!,#REF!,#REF!,#REF!,#REF!,#REF!,#REF!,#REF!,#REF!,#REF!,#REF!,#REF!,#REF!,#REF!,#REF!,#REF!,#REF!,#REF!,#REF!,#REF!,#REF!,#REF!,#REF!,#REF!,#REF!,#REF!</definedName>
    <definedName name="PRIN2">[39]Sheet1!$A$22:$O$44</definedName>
    <definedName name="PRINT">#REF!</definedName>
    <definedName name="_xlnm.Print_Area" localSheetId="21">'10. Gauge R&amp;R (Variable)'!$A$1:$N$66</definedName>
    <definedName name="_xlnm.Print_Area" localSheetId="22">'12. Control Plan (2)'!$A$1:$P$58</definedName>
    <definedName name="_xlnm.Print_Area" localSheetId="23">'13A. Weight Sheet'!$A$1:$L$23</definedName>
    <definedName name="_xlnm.Print_Area" localSheetId="24">'13B. PSW - 4th Edition'!$A$1:$J$63</definedName>
    <definedName name="_xlnm.Print_Area" localSheetId="25">'14. AAR'!$A$1:$O$25</definedName>
    <definedName name="_xlnm.Print_Area" localSheetId="26">'17. Master Sample'!$A$1:$F$16</definedName>
    <definedName name="_xlnm.Print_Area" localSheetId="27">'18. Checking Aids'!$A$1:$I$33</definedName>
    <definedName name="_xlnm.Print_Area" localSheetId="28">'19A. Packing standard'!$A$1:$M$29</definedName>
    <definedName name="_xlnm.Print_Area" localSheetId="29">'19B. List of Supplier'!$A$1:$I$29</definedName>
    <definedName name="_xlnm.Print_Area" localSheetId="30">'19C. Photos of Mc eqpts'!$A$1:$G$15</definedName>
    <definedName name="_xlnm.Print_Area" localSheetId="31">'19D. Supplier Contact Format'!$A$1:$AL$33</definedName>
    <definedName name="_xlnm.Print_Area" localSheetId="2">'1A. Drawing'!$A$1:$J$38</definedName>
    <definedName name="_xlnm.Print_Area" localSheetId="3">'1B. Bill Of Material  '!$A$1:$G$44</definedName>
    <definedName name="_xlnm.Print_Area" localSheetId="5">'3. Customer Engg. Approval'!$A$1:$J$26</definedName>
    <definedName name="_xlnm.Print_Area" localSheetId="6">'4. DFMEA'!$A$1:$T$50</definedName>
    <definedName name="_xlnm.Print_Area" localSheetId="8">'6A Characteristic Matrix '!$A$1:$M$18</definedName>
    <definedName name="_xlnm.Print_Area" localSheetId="9">'6B Process Function Sheet'!$A$1:$P$22</definedName>
    <definedName name="_xlnm.Print_Area" localSheetId="10">'6C. PFMEA'!$A$1:$AA$33</definedName>
    <definedName name="_xlnm.Print_Area" localSheetId="12">'7B. PDI Report'!$A$1:$M$25</definedName>
    <definedName name="_xlnm.Print_Area" localSheetId="13">'8A. Mechanical Properties'!$A$1:$K$66</definedName>
    <definedName name="_xlnm.Print_Area" localSheetId="14">'8B. Chemical Properties'!$A$1:$I$37</definedName>
    <definedName name="_xlnm.Print_Area" localSheetId="15">'8B. Performance Test Report'!$A$1:$I$47</definedName>
    <definedName name="_xlnm.Print_Area" localSheetId="16">'9A. List of Sign parameter'!$A$1:$K$19</definedName>
    <definedName name="_xlnm.Print_Area" localSheetId="18">'9B. Initial Process Capabil 3'!$A$1:$K$72</definedName>
    <definedName name="_xlnm.Print_Area" localSheetId="17">'9B. Initial Process Capability2'!$A$1:$K$72</definedName>
    <definedName name="_xlnm.Print_Area" localSheetId="19">'9C. Fit, Fun &amp; Aesthetic'!$A$1:$K$16</definedName>
    <definedName name="_xlnm.Print_Area" localSheetId="20">'9D. List of Pokayoke'!$A$1:$F$19</definedName>
    <definedName name="_xlnm.Print_Area" localSheetId="0">Header!$A$1:$K$50</definedName>
    <definedName name="_xlnm.Print_Area">'[40]Blank Form'!$B$1:$R$40</definedName>
    <definedName name="PRINT_AREA_MI" localSheetId="22">#REF!</definedName>
    <definedName name="PRINT_AREA_MI" localSheetId="18">#REF!</definedName>
    <definedName name="PRINT_AREA_MI">#REF!</definedName>
    <definedName name="Print_Area_MI_1">[29]LT05!#REF!</definedName>
    <definedName name="Print_Area_MI_3">'[30]FT 08'!$A$1:$H$30</definedName>
    <definedName name="PRINT_AREA2">#REF!</definedName>
    <definedName name="PRINT_TITLE">#REF!</definedName>
    <definedName name="_xlnm.Print_Titles" localSheetId="21">'10. Gauge R&amp;R (Variable)'!$1:$12</definedName>
    <definedName name="_xlnm.Print_Titles" localSheetId="22">'12. Control Plan (2)'!$1:$11</definedName>
    <definedName name="_xlnm.Print_Titles" localSheetId="27">'18. Checking Aids'!$1:$9</definedName>
    <definedName name="_xlnm.Print_Titles" localSheetId="30">'19C. Photos of Mc eqpts'!$1:$8</definedName>
    <definedName name="_xlnm.Print_Titles" localSheetId="9">'6B Process Function Sheet'!$5:$5</definedName>
    <definedName name="_xlnm.Print_Titles">#REF!</definedName>
    <definedName name="PRINT_TITLES_MI">#REF!</definedName>
    <definedName name="PRINT1">[39]Sheet1!$A$2:$O$21</definedName>
    <definedName name="PRINT3">[39]Sheet1!$A$45:$O$115</definedName>
    <definedName name="PWR">[37]PWR_AKD!$A$42:$V$75</definedName>
    <definedName name="q">#REF!</definedName>
    <definedName name="Q_GB1">'[15]CUST SATISF - General Business'!#REF!</definedName>
    <definedName name="Q_GB10">'[15]CUST SATISF - General Business'!#REF!</definedName>
    <definedName name="Q_GB11">'[15]CUST SATISF - General Business'!#REF!</definedName>
    <definedName name="Q_GB14">'[15]CUST SATISF - General Business'!#REF!</definedName>
    <definedName name="Q_GB15">'[15]CUST SATISF - General Business'!#REF!</definedName>
    <definedName name="Q_GB4">'[15]CUST SATISF - General Business'!#REF!</definedName>
    <definedName name="Q_GB5">'[15]CUST SATISF - General Business'!#REF!</definedName>
    <definedName name="Q_GB7">'[15]CUST SATISF - General Business'!#REF!</definedName>
    <definedName name="Q_GB8">'[15]CUST SATISF - General Business'!#REF!</definedName>
    <definedName name="Q_MDS3">'[15]CUST SATISF - Mfg &amp; Design'!#REF!</definedName>
    <definedName name="Q_P1">#REF!</definedName>
    <definedName name="Q_P2">#REF!</definedName>
    <definedName name="Q_R1">'[15]DELIVERY - Responsiveness'!#REF!</definedName>
    <definedName name="Q_R2">'[15]DELIVERY - Responsiveness'!#REF!</definedName>
    <definedName name="Q_R5">'[15]DELIVERY - Responsiveness'!#REF!</definedName>
    <definedName name="qb">#REF!</definedName>
    <definedName name="qc">#REF!</definedName>
    <definedName name="qe">#REF!</definedName>
    <definedName name="qo">#REF!</definedName>
    <definedName name="qp">#REF!</definedName>
    <definedName name="QQQ">#REF!</definedName>
    <definedName name="QQQ___0">#REF!</definedName>
    <definedName name="QQQ___17">#REF!</definedName>
    <definedName name="qr">#REF!</definedName>
    <definedName name="qt">#REF!</definedName>
    <definedName name="qu">#REF!</definedName>
    <definedName name="qw">#REF!</definedName>
    <definedName name="qx">#REF!</definedName>
    <definedName name="qy">#REF!</definedName>
    <definedName name="RawData">#REF!</definedName>
    <definedName name="rbar">#REF!</definedName>
    <definedName name="RD">#REF!</definedName>
    <definedName name="readings" localSheetId="22">#REF!</definedName>
    <definedName name="readings" localSheetId="18">#REF!</definedName>
    <definedName name="readings">#REF!</definedName>
    <definedName name="_xlnm.Recorder">#REF!</definedName>
    <definedName name="REFD4">'[16]R&amp;R Short'!$Q$19</definedName>
    <definedName name="REFK1">'[16]R&amp;R Short'!$P$24</definedName>
    <definedName name="REFK2">'[16]R&amp;R Short'!$P$27</definedName>
    <definedName name="REFNR">#REF!</definedName>
    <definedName name="REKLAMIERENDER_KUNDE">#REF!</definedName>
    <definedName name="REND">'[41]BASIC-A TO JUN'!$K$2:$K$2</definedName>
    <definedName name="REPO">[37]PWR_AKD!$AL$1:$AZ$57</definedName>
    <definedName name="ResetValues">#N/A</definedName>
    <definedName name="resp_DDP">#REF!</definedName>
    <definedName name="RF">'[18]super 5 port'!$A$26:$Q$27</definedName>
    <definedName name="RF___0">'[18]super 5 port'!$A$26:$Q$27</definedName>
    <definedName name="RF___12">'[18]super 5 port'!$A$26:$Q$27</definedName>
    <definedName name="rg">#REF!,#REF!,#REF!,#REF!,#REF!,#REF!,#REF!,#REF!,#REF!,#REF!,#REF!,#REF!,#REF!,#REF!,#REF!,#REF!,#REF!,#REF!,#REF!,#REF!,#REF!,#REF!,#REF!,#REF!,#REF!,#REF!</definedName>
    <definedName name="ROTOR">#REF!</definedName>
    <definedName name="RT">#REF!,#REF!,#REF!,#REF!,#REF!,#REF!,#REF!,#REF!,#REF!,#REF!,#REF!,#REF!,#REF!,#REF!,#REF!,#REF!,#REF!,#REF!</definedName>
    <definedName name="RT___0">#REF!</definedName>
    <definedName name="RT___10">#REF!</definedName>
    <definedName name="RT___11">#REF!</definedName>
    <definedName name="RT___12">#REF!</definedName>
    <definedName name="RT___13">#REF!</definedName>
    <definedName name="RT___14">#REF!</definedName>
    <definedName name="RT___16">#REF!</definedName>
    <definedName name="RT___18">#REF!</definedName>
    <definedName name="RT___19">#REF!</definedName>
    <definedName name="RT___7">#REF!</definedName>
    <definedName name="RT___9">#REF!</definedName>
    <definedName name="RX">#REF!</definedName>
    <definedName name="s">#REF!</definedName>
    <definedName name="sa">#REF!</definedName>
    <definedName name="sanjeev">#REF!</definedName>
    <definedName name="SAPBEXdnldView" hidden="1">"4874ARRZL27P3XQDRGN3GHO20"</definedName>
    <definedName name="SAPBEXrevision" hidden="1">1</definedName>
    <definedName name="SAPBEXsysID" hidden="1">"BWP"</definedName>
    <definedName name="SAPBEXwbID" hidden="1">"3UXN71P55OGXV87LDHW2F75EM"</definedName>
    <definedName name="SAWAT">#REF!</definedName>
    <definedName name="SD">'[18]super 5 port'!$A$32:$Q$32</definedName>
    <definedName name="SDFJK">'[14]DATA SPGR14'!$B$80:$M$80</definedName>
    <definedName name="SHORTAGE">#REF!</definedName>
    <definedName name="SP">#REF!</definedName>
    <definedName name="SPR">[42]DATA4tl5!$R$2</definedName>
    <definedName name="SPRI">'[43]z-DATA RD'!$U$2</definedName>
    <definedName name="square">#REF!</definedName>
    <definedName name="SS">#REF!</definedName>
    <definedName name="SSSS">#REF!</definedName>
    <definedName name="stagewisem80">#REF!</definedName>
    <definedName name="STARS">[20]Listes!$B$1:$F$101</definedName>
    <definedName name="STATS">#REF!</definedName>
    <definedName name="stopsign">#REF!</definedName>
    <definedName name="Supp_Logo" localSheetId="22">#REF!</definedName>
    <definedName name="Supp_Logo" localSheetId="18">#REF!</definedName>
    <definedName name="Supp_Logo">#REF!</definedName>
    <definedName name="SwitchToQS1">[44]!SwitchToQS1</definedName>
    <definedName name="SwitchToQS10">[44]!SwitchToQS10</definedName>
    <definedName name="SwitchToQS11">[44]!SwitchToQS11</definedName>
    <definedName name="SwitchToQS12">[44]!SwitchToQS12</definedName>
    <definedName name="SwitchToQS13">[44]!SwitchToQS13</definedName>
    <definedName name="SwitchToQS2">[44]!SwitchToQS2</definedName>
    <definedName name="SwitchToQS3">[44]!SwitchToQS3</definedName>
    <definedName name="SwitchToQS4">[44]!SwitchToQS4</definedName>
    <definedName name="SwitchToQS5">[44]!SwitchToQS5</definedName>
    <definedName name="SwitchToQS6">[44]!SwitchToQS6</definedName>
    <definedName name="SwitchToQS7">[44]!SwitchToQS7</definedName>
    <definedName name="SwitchToQS8">[44]!SwitchToQS8</definedName>
    <definedName name="SwitchToQS9">[44]!SwitchToQS9</definedName>
    <definedName name="T">#REF!</definedName>
    <definedName name="TEST0">'[7]Apr-05'!$A$2:$M$18</definedName>
    <definedName name="TEST0___0">#REF!</definedName>
    <definedName name="TEST0___10">#REF!</definedName>
    <definedName name="TEST0___12">#REF!</definedName>
    <definedName name="TEST0___15">#REF!</definedName>
    <definedName name="TEST0___16">#REF!</definedName>
    <definedName name="TEST0___17">#REF!</definedName>
    <definedName name="TEST0___18">#REF!</definedName>
    <definedName name="TEST0___19">#REF!</definedName>
    <definedName name="TEST0___29">#REF!</definedName>
    <definedName name="TEST0___7">#REF!</definedName>
    <definedName name="TEST0_14">[22]BASEDATA!$A$2:$M$70</definedName>
    <definedName name="TEST0_15">[22]BASEDATA!$A$2:$M$70</definedName>
    <definedName name="TEST0_16">[23]BASEDATA!$A$2:$M$70</definedName>
    <definedName name="TEST0_17">[22]BASEDATA!$A$2:$M$70</definedName>
    <definedName name="TEST0_7">[24]Apr_05!$A$2:$M$18</definedName>
    <definedName name="TEST01">#REF!</definedName>
    <definedName name="TEST1">'[45]BASIC-6M'!$A$2:$M$148</definedName>
    <definedName name="TESTHKEY">'[7]Apr-05'!$L$1:$M$1</definedName>
    <definedName name="TESTHKEY___0">#REF!</definedName>
    <definedName name="TESTHKEY___10">#REF!</definedName>
    <definedName name="TESTHKEY___12">#REF!</definedName>
    <definedName name="TESTHKEY___15">#REF!</definedName>
    <definedName name="TESTHKEY___16">#REF!</definedName>
    <definedName name="TESTHKEY___17">#REF!</definedName>
    <definedName name="TESTHKEY___18">#REF!</definedName>
    <definedName name="TESTHKEY___19">#REF!</definedName>
    <definedName name="TESTHKEY___29">#REF!</definedName>
    <definedName name="TESTHKEY___7">#REF!</definedName>
    <definedName name="TESTHKEY_14">[22]BASEDATA!$L$1:$M$1</definedName>
    <definedName name="TESTHKEY_15">[22]BASEDATA!$L$1:$M$1</definedName>
    <definedName name="TESTHKEY_16">[23]BASEDATA!$L$1:$M$1</definedName>
    <definedName name="TESTHKEY_17">[22]BASEDATA!$L$1:$M$1</definedName>
    <definedName name="TESTHKEY_7">[24]Apr_05!$L$1:$M$1</definedName>
    <definedName name="TESTKEYS">'[7]Apr-05'!$A$2:$K$18</definedName>
    <definedName name="TESTKEYS___0">#REF!</definedName>
    <definedName name="TESTKEYS___10">#REF!</definedName>
    <definedName name="TESTKEYS___12">#REF!</definedName>
    <definedName name="TESTKEYS___15">#REF!</definedName>
    <definedName name="TESTKEYS___16">#REF!</definedName>
    <definedName name="TESTKEYS___17">#REF!</definedName>
    <definedName name="TESTKEYS___18">#REF!</definedName>
    <definedName name="TESTKEYS___19">#REF!</definedName>
    <definedName name="TESTKEYS___29">#REF!</definedName>
    <definedName name="TESTKEYS___7">#REF!</definedName>
    <definedName name="TESTKEYS_14">[22]BASEDATA!$A$2:$K$70</definedName>
    <definedName name="TESTKEYS_15">[22]BASEDATA!$A$2:$K$70</definedName>
    <definedName name="TESTKEYS_16">[23]BASEDATA!$A$2:$K$70</definedName>
    <definedName name="TESTKEYS_17">[22]BASEDATA!$A$2:$K$70</definedName>
    <definedName name="TESTKEYS_7">[24]Apr_05!$A$2:$K$18</definedName>
    <definedName name="TESTVKEY">'[7]Apr-05'!$A$1:$K$1</definedName>
    <definedName name="TESTVKEY___0">NA()</definedName>
    <definedName name="TESTVKEY___10">#REF!</definedName>
    <definedName name="TESTVKEY___11">#REF!</definedName>
    <definedName name="TESTVKEY___12">#REF!</definedName>
    <definedName name="TESTVKEY___13">#REF!</definedName>
    <definedName name="TESTVKEY___14">#REF!</definedName>
    <definedName name="TESTVKEY___15">#REF!</definedName>
    <definedName name="TESTVKEY___16">#REF!</definedName>
    <definedName name="TESTVKEY___17">#REF!</definedName>
    <definedName name="TESTVKEY___18">#REF!</definedName>
    <definedName name="TESTVKEY___19">#REF!</definedName>
    <definedName name="TESTVKEY___22">#N/A</definedName>
    <definedName name="TESTVKEY___24">#REF!</definedName>
    <definedName name="TESTVKEY___29">#REF!</definedName>
    <definedName name="TESTVKEY___3">NA()</definedName>
    <definedName name="TESTVKEY___32">#REF!</definedName>
    <definedName name="TESTVKEY___4">NA()</definedName>
    <definedName name="TESTVKEY___6">NA()</definedName>
    <definedName name="TESTVKEY___7">#REF!</definedName>
    <definedName name="TESTVKEY___9">#REF!</definedName>
    <definedName name="TESTVKEY_14">[22]BASEDATA!$A$1:$K$1</definedName>
    <definedName name="TESTVKEY_15">[22]BASEDATA!$A$1:$K$1</definedName>
    <definedName name="TESTVKEY_16">[23]BASEDATA!$A$1:$K$1</definedName>
    <definedName name="TESTVKEY_17">[22]BASEDATA!$A$1:$K$1</definedName>
    <definedName name="TESTVKEY_7">[24]Apr_05!$A$1:$K$1</definedName>
    <definedName name="TESTVKEY1">#N/A</definedName>
    <definedName name="TOTAL">'[46]OIL SEAL ANALYSES'!$S$31</definedName>
    <definedName name="TREND">'[41]BASIC-A TO JUN'!$A$2:$A$2</definedName>
    <definedName name="triangle">#REF!</definedName>
    <definedName name="TT">#REF!</definedName>
    <definedName name="TTT">#REF!</definedName>
    <definedName name="TTT___0">#REF!</definedName>
    <definedName name="TTT___12">#REF!</definedName>
    <definedName name="TTT___16">#REF!</definedName>
    <definedName name="TTT___18">#REF!</definedName>
    <definedName name="TTT___7">#REF!</definedName>
    <definedName name="TY">#REF!</definedName>
    <definedName name="vlookup" localSheetId="18">#REF!</definedName>
    <definedName name="vlookup">#REF!</definedName>
    <definedName name="VP">#REF!</definedName>
    <definedName name="w">#REF!</definedName>
    <definedName name="w___0">#REF!</definedName>
    <definedName name="w___10">#REF!</definedName>
    <definedName name="w___11">#REF!</definedName>
    <definedName name="w___12">#REF!</definedName>
    <definedName name="w___13">#REF!</definedName>
    <definedName name="w___14">#REF!</definedName>
    <definedName name="w___15">#REF!</definedName>
    <definedName name="w___16">#REF!</definedName>
    <definedName name="w___17">#REF!</definedName>
    <definedName name="w___19">#REF!</definedName>
    <definedName name="w___24">#REF!</definedName>
    <definedName name="w___32">#REF!</definedName>
    <definedName name="w___7">#REF!</definedName>
    <definedName name="w___9">#REF!</definedName>
    <definedName name="w_102546">#REF!</definedName>
    <definedName name="WHY">#REF!</definedName>
    <definedName name="WHY___0">#REF!</definedName>
    <definedName name="WHY___10">#REF!</definedName>
    <definedName name="WHY___11">#REF!</definedName>
    <definedName name="WHY___12">#REF!</definedName>
    <definedName name="WHY___13">#REF!</definedName>
    <definedName name="WHY___14">#REF!</definedName>
    <definedName name="WHY___15">#REF!</definedName>
    <definedName name="WHY___16">#REF!</definedName>
    <definedName name="WHY___17">#REF!</definedName>
    <definedName name="WHY___19">#REF!</definedName>
    <definedName name="WHY___24">#REF!</definedName>
    <definedName name="WHY___32">#REF!</definedName>
    <definedName name="WHY___7">#REF!</definedName>
    <definedName name="WHY___9">#REF!</definedName>
    <definedName name="Width">4</definedName>
    <definedName name="ws">#REF!</definedName>
    <definedName name="x">#REF!</definedName>
    <definedName name="x___0">#REF!</definedName>
    <definedName name="x___15">#REF!</definedName>
    <definedName name="x___16">#REF!</definedName>
    <definedName name="x___17">#REF!</definedName>
    <definedName name="x___18">#REF!</definedName>
    <definedName name="x___7">#REF!</definedName>
    <definedName name="XBAR">#REF!</definedName>
    <definedName name="XSFSD">'[14]DATA SPGR14'!$B$122:$M$122</definedName>
    <definedName name="y">#REF!</definedName>
    <definedName name="y___0">#REF!</definedName>
    <definedName name="y___16">#REF!</definedName>
    <definedName name="y___7">#REF!</definedName>
    <definedName name="YU">'[18]super 5 port'!$A$38:$Q$38</definedName>
    <definedName name="z">#REF!</definedName>
    <definedName name="z___0">#REF!</definedName>
    <definedName name="z___16">#REF!</definedName>
    <definedName name="z___7">#REF!</definedName>
    <definedName name="あああ">#REF!</definedName>
    <definedName name="アリアスリスト">[47]LIST1!$Q$3:$Q$65</definedName>
    <definedName name="テーブルリスト">[48]LIST_T!$A$2:$A$108</definedName>
    <definedName name="プログラムID">'[48]ﾃﾝﾌﾟﾚｰﾄ（登録系） (2)'!$K$3</definedName>
    <definedName name="リスト">#REF!</definedName>
    <definedName name="使用テーブル">[47]LIST1!$A$3:$C$37</definedName>
    <definedName name="使用テーブルID">[47]LIST1!$A$3:$A$8</definedName>
    <definedName name="担当Grリスト">[49]日程計画表書式!#REF!</definedName>
    <definedName name="担当リスト">[49]日程計画表書式!#REF!</definedName>
    <definedName name="担当リスト2">[50]Sheet1!$C$400:$C$413</definedName>
  </definedNames>
  <calcPr calcId="191029"/>
</workbook>
</file>

<file path=xl/calcChain.xml><?xml version="1.0" encoding="utf-8"?>
<calcChain xmlns="http://schemas.openxmlformats.org/spreadsheetml/2006/main">
  <c r="M19" i="47" l="1"/>
  <c r="M18" i="47"/>
  <c r="M25" i="47" l="1"/>
  <c r="M23" i="47"/>
  <c r="M26" i="47"/>
  <c r="M27" i="47"/>
  <c r="M24" i="47"/>
  <c r="M31" i="47" l="1"/>
  <c r="M30" i="47"/>
  <c r="M29" i="47"/>
  <c r="M28" i="47"/>
  <c r="M22" i="47"/>
  <c r="M21" i="47"/>
  <c r="M20" i="47"/>
  <c r="M17" i="47"/>
  <c r="M16" i="47"/>
  <c r="M15" i="47"/>
  <c r="M14" i="47"/>
  <c r="M13" i="47"/>
  <c r="M12" i="47"/>
  <c r="B19" i="24" l="1"/>
  <c r="Q62" i="53"/>
  <c r="Q61" i="53"/>
  <c r="Q60" i="53"/>
  <c r="Q59" i="53"/>
  <c r="Q58" i="53"/>
  <c r="Q57" i="53"/>
  <c r="Q56" i="53"/>
  <c r="R56" i="53" s="1"/>
  <c r="E51" i="53"/>
  <c r="E50" i="53"/>
  <c r="E47" i="53"/>
  <c r="B12" i="53"/>
  <c r="G47" i="53" s="1"/>
  <c r="A12" i="53"/>
  <c r="E49" i="53" s="1"/>
  <c r="L9" i="53"/>
  <c r="R57" i="53" l="1"/>
  <c r="R59" i="53"/>
  <c r="R61" i="53"/>
  <c r="R58" i="53"/>
  <c r="R60" i="53"/>
  <c r="R62" i="53"/>
  <c r="T49" i="53"/>
  <c r="E48" i="53"/>
  <c r="J52" i="53"/>
  <c r="J48" i="53"/>
  <c r="I48" i="53" s="1"/>
  <c r="J51" i="53"/>
  <c r="T9" i="53"/>
  <c r="B14" i="53"/>
  <c r="B15" i="53"/>
  <c r="G48" i="53"/>
  <c r="J47" i="53" s="1"/>
  <c r="I47" i="53" s="1"/>
  <c r="L47" i="53" l="1"/>
  <c r="L45" i="53"/>
  <c r="L43" i="53"/>
  <c r="L41" i="53"/>
  <c r="L39" i="53"/>
  <c r="L37" i="53"/>
  <c r="L35" i="53"/>
  <c r="L33" i="53"/>
  <c r="L31" i="53"/>
  <c r="L29" i="53"/>
  <c r="L27" i="53"/>
  <c r="L25" i="53"/>
  <c r="L23" i="53"/>
  <c r="L21" i="53"/>
  <c r="L19" i="53"/>
  <c r="L48" i="53"/>
  <c r="L46" i="53"/>
  <c r="L44" i="53"/>
  <c r="L42" i="53"/>
  <c r="L40" i="53"/>
  <c r="L38" i="53"/>
  <c r="L36" i="53"/>
  <c r="L34" i="53"/>
  <c r="L32" i="53"/>
  <c r="L30" i="53"/>
  <c r="L28" i="53"/>
  <c r="L26" i="53"/>
  <c r="L24" i="53"/>
  <c r="L22" i="53"/>
  <c r="L20" i="53"/>
  <c r="W9" i="53"/>
  <c r="Q9" i="53"/>
  <c r="T10" i="53"/>
  <c r="X9" i="53"/>
  <c r="R9" i="53"/>
  <c r="O9" i="53"/>
  <c r="R49" i="53"/>
  <c r="Q49" i="53"/>
  <c r="J53" i="53"/>
  <c r="J49" i="53" s="1"/>
  <c r="T11" i="53" l="1"/>
  <c r="R10" i="53"/>
  <c r="Q10" i="53"/>
  <c r="O10" i="53"/>
  <c r="P10" i="53" s="1"/>
  <c r="N49" i="53"/>
  <c r="N48" i="53"/>
  <c r="N46" i="53"/>
  <c r="N44" i="53"/>
  <c r="N42" i="53"/>
  <c r="N40" i="53"/>
  <c r="N38" i="53"/>
  <c r="N36" i="53"/>
  <c r="N34" i="53"/>
  <c r="N32" i="53"/>
  <c r="N30" i="53"/>
  <c r="N28" i="53"/>
  <c r="N26" i="53"/>
  <c r="N24" i="53"/>
  <c r="N22" i="53"/>
  <c r="N20" i="53"/>
  <c r="N18" i="53"/>
  <c r="N17" i="53"/>
  <c r="N16" i="53"/>
  <c r="N15" i="53"/>
  <c r="N12" i="53"/>
  <c r="N11" i="53"/>
  <c r="N47" i="53"/>
  <c r="U47" i="53" s="1"/>
  <c r="N45" i="53"/>
  <c r="N43" i="53"/>
  <c r="U43" i="53" s="1"/>
  <c r="N41" i="53"/>
  <c r="U41" i="53" s="1"/>
  <c r="N39" i="53"/>
  <c r="N37" i="53"/>
  <c r="U37" i="53" s="1"/>
  <c r="N35" i="53"/>
  <c r="N33" i="53"/>
  <c r="U33" i="53" s="1"/>
  <c r="N31" i="53"/>
  <c r="N29" i="53"/>
  <c r="U29" i="53" s="1"/>
  <c r="N27" i="53"/>
  <c r="U27" i="53" s="1"/>
  <c r="N25" i="53"/>
  <c r="N23" i="53"/>
  <c r="U23" i="53" s="1"/>
  <c r="N21" i="53"/>
  <c r="N19" i="53"/>
  <c r="U19" i="53" s="1"/>
  <c r="N14" i="53"/>
  <c r="N13" i="53"/>
  <c r="N10" i="53"/>
  <c r="N9" i="53"/>
  <c r="U9" i="53" s="1"/>
  <c r="U39" i="53" l="1"/>
  <c r="U21" i="53"/>
  <c r="U45" i="53"/>
  <c r="U25" i="53"/>
  <c r="U31" i="53"/>
  <c r="U35" i="53"/>
  <c r="U13" i="53"/>
  <c r="U10" i="53"/>
  <c r="U14" i="53"/>
  <c r="U17" i="53"/>
  <c r="U20" i="53"/>
  <c r="U24" i="53"/>
  <c r="U28" i="53"/>
  <c r="U32" i="53"/>
  <c r="U36" i="53"/>
  <c r="U40" i="53"/>
  <c r="U44" i="53"/>
  <c r="U48" i="53"/>
  <c r="U11" i="53"/>
  <c r="U12" i="53"/>
  <c r="U16" i="53"/>
  <c r="U18" i="53"/>
  <c r="U22" i="53"/>
  <c r="U26" i="53"/>
  <c r="U30" i="53"/>
  <c r="U34" i="53"/>
  <c r="U38" i="53"/>
  <c r="U42" i="53"/>
  <c r="U46" i="53"/>
  <c r="U49" i="53"/>
  <c r="R11" i="53"/>
  <c r="T12" i="53"/>
  <c r="X11" i="53"/>
  <c r="O11" i="53"/>
  <c r="P11" i="53" s="1"/>
  <c r="Q11" i="53"/>
  <c r="U15" i="53"/>
  <c r="T13" i="53" l="1"/>
  <c r="R12" i="53"/>
  <c r="Q12" i="53"/>
  <c r="O12" i="53"/>
  <c r="P12" i="53" s="1"/>
  <c r="T14" i="53" l="1"/>
  <c r="X13" i="53"/>
  <c r="Q13" i="53"/>
  <c r="O13" i="53"/>
  <c r="P13" i="53" s="1"/>
  <c r="W13" i="53"/>
  <c r="R13" i="53"/>
  <c r="X14" i="53" l="1"/>
  <c r="Q14" i="53"/>
  <c r="O14" i="53"/>
  <c r="P14" i="53" s="1"/>
  <c r="T15" i="53"/>
  <c r="W14" i="53"/>
  <c r="R14" i="53"/>
  <c r="W15" i="53" l="1"/>
  <c r="R15" i="53"/>
  <c r="T16" i="53"/>
  <c r="X15" i="53"/>
  <c r="Q15" i="53"/>
  <c r="O15" i="53"/>
  <c r="P15" i="53" s="1"/>
  <c r="W16" i="53" l="1"/>
  <c r="R16" i="53"/>
  <c r="T17" i="53"/>
  <c r="Q16" i="53"/>
  <c r="O16" i="53"/>
  <c r="P16" i="53" s="1"/>
  <c r="R17" i="53" l="1"/>
  <c r="T18" i="53"/>
  <c r="Q17" i="53"/>
  <c r="O17" i="53"/>
  <c r="P17" i="53" s="1"/>
  <c r="T19" i="53" l="1"/>
  <c r="W18" i="53"/>
  <c r="R18" i="53"/>
  <c r="Q18" i="53"/>
  <c r="O18" i="53"/>
  <c r="P18" i="53" s="1"/>
  <c r="Q56" i="40"/>
  <c r="R56" i="40" s="1"/>
  <c r="Q62" i="40"/>
  <c r="Q61" i="40"/>
  <c r="Q60" i="40"/>
  <c r="Q59" i="40"/>
  <c r="Q58" i="40"/>
  <c r="Q57" i="40"/>
  <c r="A12" i="40"/>
  <c r="B12" i="40"/>
  <c r="G47" i="40" s="1"/>
  <c r="L9" i="40"/>
  <c r="E48" i="40" s="1"/>
  <c r="E47" i="40"/>
  <c r="E50" i="40"/>
  <c r="E51" i="40"/>
  <c r="C20" i="30"/>
  <c r="J19" i="30"/>
  <c r="C19" i="30"/>
  <c r="C25" i="30"/>
  <c r="C31" i="30"/>
  <c r="D19" i="30"/>
  <c r="D25" i="30"/>
  <c r="D31" i="30"/>
  <c r="E19" i="30"/>
  <c r="E25" i="30"/>
  <c r="E31" i="30"/>
  <c r="F19" i="30"/>
  <c r="F25" i="30"/>
  <c r="F31" i="30"/>
  <c r="G19" i="30"/>
  <c r="G25" i="30"/>
  <c r="G31" i="30"/>
  <c r="H19" i="30"/>
  <c r="H25" i="30"/>
  <c r="H31" i="30"/>
  <c r="I19" i="30"/>
  <c r="I25" i="30"/>
  <c r="I31" i="30"/>
  <c r="J25" i="30"/>
  <c r="J31" i="30"/>
  <c r="K19" i="30"/>
  <c r="K25" i="30"/>
  <c r="K31" i="30"/>
  <c r="L19" i="30"/>
  <c r="L25" i="30"/>
  <c r="L31" i="30"/>
  <c r="D20" i="30"/>
  <c r="E20" i="30"/>
  <c r="F20" i="30"/>
  <c r="G20" i="30"/>
  <c r="H20" i="30"/>
  <c r="I20" i="30"/>
  <c r="J20" i="30"/>
  <c r="K20" i="30"/>
  <c r="L20" i="30"/>
  <c r="C26" i="30"/>
  <c r="D26" i="30"/>
  <c r="E26" i="30"/>
  <c r="F26" i="30"/>
  <c r="G26" i="30"/>
  <c r="H26" i="30"/>
  <c r="I26" i="30"/>
  <c r="J26" i="30"/>
  <c r="K26" i="30"/>
  <c r="L26" i="30"/>
  <c r="C32" i="30"/>
  <c r="D32" i="30"/>
  <c r="E32" i="30"/>
  <c r="F32" i="30"/>
  <c r="G32" i="30"/>
  <c r="H32" i="30"/>
  <c r="I32" i="30"/>
  <c r="J32" i="30"/>
  <c r="K32" i="30"/>
  <c r="L32" i="30"/>
  <c r="M16" i="30"/>
  <c r="N16" i="30" s="1"/>
  <c r="M17" i="30"/>
  <c r="N17" i="30" s="1"/>
  <c r="M18" i="30"/>
  <c r="N18" i="30" s="1"/>
  <c r="M22" i="30"/>
  <c r="N22" i="30" s="1"/>
  <c r="M23" i="30"/>
  <c r="N23" i="30" s="1"/>
  <c r="M24" i="30"/>
  <c r="N24" i="30" s="1"/>
  <c r="M28" i="30"/>
  <c r="M29" i="30"/>
  <c r="N29" i="30" s="1"/>
  <c r="M30" i="30"/>
  <c r="N30" i="30" s="1"/>
  <c r="Q19" i="53" l="1"/>
  <c r="O19" i="53"/>
  <c r="P19" i="53" s="1"/>
  <c r="T20" i="53"/>
  <c r="R19" i="53"/>
  <c r="R57" i="40"/>
  <c r="L34" i="30"/>
  <c r="J34" i="30"/>
  <c r="K34" i="30"/>
  <c r="M20" i="30"/>
  <c r="N20" i="30" s="1"/>
  <c r="M32" i="30"/>
  <c r="N32" i="30" s="1"/>
  <c r="M31" i="30"/>
  <c r="N31" i="30" s="1"/>
  <c r="H34" i="30"/>
  <c r="F34" i="30"/>
  <c r="D34" i="30"/>
  <c r="N28" i="30"/>
  <c r="M26" i="30"/>
  <c r="N26" i="30" s="1"/>
  <c r="M25" i="30"/>
  <c r="N25" i="30" s="1"/>
  <c r="I34" i="30"/>
  <c r="G34" i="30"/>
  <c r="E34" i="30"/>
  <c r="C34" i="30"/>
  <c r="M19" i="30"/>
  <c r="N19" i="30" s="1"/>
  <c r="T49" i="40"/>
  <c r="Q49" i="40" s="1"/>
  <c r="R58" i="40"/>
  <c r="R60" i="40"/>
  <c r="T9" i="40"/>
  <c r="G48" i="40"/>
  <c r="J47" i="40" s="1"/>
  <c r="I47" i="40" s="1"/>
  <c r="E49" i="40"/>
  <c r="B14" i="40"/>
  <c r="R59" i="40"/>
  <c r="R62" i="40"/>
  <c r="B15" i="40"/>
  <c r="R61" i="40"/>
  <c r="T21" i="53" l="1"/>
  <c r="R20" i="53"/>
  <c r="Q20" i="53"/>
  <c r="O20" i="53"/>
  <c r="P20" i="53" s="1"/>
  <c r="L41" i="40"/>
  <c r="L46" i="40"/>
  <c r="R49" i="40"/>
  <c r="L42" i="40"/>
  <c r="E38" i="30"/>
  <c r="E41" i="30" s="1"/>
  <c r="N35" i="30"/>
  <c r="E54" i="30" s="1"/>
  <c r="M34" i="30"/>
  <c r="L25" i="40"/>
  <c r="L30" i="40"/>
  <c r="L33" i="40"/>
  <c r="O9" i="40"/>
  <c r="L22" i="40"/>
  <c r="L38" i="40"/>
  <c r="L45" i="40"/>
  <c r="L37" i="40"/>
  <c r="L29" i="40"/>
  <c r="L21" i="40"/>
  <c r="W9" i="40"/>
  <c r="T10" i="40"/>
  <c r="O10" i="40" s="1"/>
  <c r="L26" i="40"/>
  <c r="L34" i="40"/>
  <c r="L47" i="40"/>
  <c r="L43" i="40"/>
  <c r="L39" i="40"/>
  <c r="L35" i="40"/>
  <c r="L31" i="40"/>
  <c r="L27" i="40"/>
  <c r="L23" i="40"/>
  <c r="L19" i="40"/>
  <c r="R9" i="40"/>
  <c r="L20" i="40"/>
  <c r="L24" i="40"/>
  <c r="L28" i="40"/>
  <c r="L32" i="40"/>
  <c r="L36" i="40"/>
  <c r="L40" i="40"/>
  <c r="L44" i="40"/>
  <c r="L48" i="40"/>
  <c r="Q9" i="40"/>
  <c r="X9" i="40"/>
  <c r="J48" i="40"/>
  <c r="I48" i="40" s="1"/>
  <c r="J51" i="40"/>
  <c r="J52" i="40"/>
  <c r="N34" i="30"/>
  <c r="E39" i="30"/>
  <c r="P10" i="40" l="1"/>
  <c r="R10" i="40"/>
  <c r="Q21" i="53"/>
  <c r="O21" i="53"/>
  <c r="P21" i="53" s="1"/>
  <c r="T22" i="53"/>
  <c r="W21" i="53"/>
  <c r="R21" i="53"/>
  <c r="E46" i="30"/>
  <c r="E49" i="30" s="1"/>
  <c r="E40" i="30"/>
  <c r="T11" i="40"/>
  <c r="T12" i="40" s="1"/>
  <c r="N9" i="40"/>
  <c r="U9" i="40" s="1"/>
  <c r="Q10" i="40"/>
  <c r="N26" i="40"/>
  <c r="N42" i="40"/>
  <c r="N35" i="40"/>
  <c r="N12" i="40"/>
  <c r="N43" i="40"/>
  <c r="N27" i="40"/>
  <c r="N34" i="40"/>
  <c r="N18" i="40"/>
  <c r="N21" i="40"/>
  <c r="N47" i="40"/>
  <c r="N39" i="40"/>
  <c r="N31" i="40"/>
  <c r="N46" i="40"/>
  <c r="N38" i="40"/>
  <c r="N30" i="40"/>
  <c r="N22" i="40"/>
  <c r="N14" i="40"/>
  <c r="N49" i="40"/>
  <c r="N45" i="40"/>
  <c r="N41" i="40"/>
  <c r="N37" i="40"/>
  <c r="N33" i="40"/>
  <c r="N29" i="40"/>
  <c r="U30" i="40" s="1"/>
  <c r="N48" i="40"/>
  <c r="N44" i="40"/>
  <c r="U44" i="40" s="1"/>
  <c r="N40" i="40"/>
  <c r="N36" i="40"/>
  <c r="U36" i="40" s="1"/>
  <c r="N32" i="40"/>
  <c r="N28" i="40"/>
  <c r="N24" i="40"/>
  <c r="N20" i="40"/>
  <c r="N16" i="40"/>
  <c r="N11" i="40"/>
  <c r="N10" i="40"/>
  <c r="N25" i="40"/>
  <c r="N23" i="40"/>
  <c r="N19" i="40"/>
  <c r="N17" i="40"/>
  <c r="N15" i="40"/>
  <c r="N13" i="40"/>
  <c r="J53" i="40"/>
  <c r="J49" i="40" s="1"/>
  <c r="O11" i="40" l="1"/>
  <c r="P11" i="40" s="1"/>
  <c r="U35" i="40"/>
  <c r="U32" i="40"/>
  <c r="U23" i="40"/>
  <c r="U18" i="40"/>
  <c r="U15" i="40"/>
  <c r="U21" i="40"/>
  <c r="U26" i="40"/>
  <c r="Q11" i="40"/>
  <c r="X11" i="40"/>
  <c r="U42" i="40"/>
  <c r="U20" i="40"/>
  <c r="U24" i="40"/>
  <c r="U46" i="40"/>
  <c r="U48" i="40"/>
  <c r="R11" i="40"/>
  <c r="U27" i="40"/>
  <c r="U10" i="40"/>
  <c r="T23" i="53"/>
  <c r="R22" i="53"/>
  <c r="Q22" i="53"/>
  <c r="O22" i="53"/>
  <c r="P22" i="53" s="1"/>
  <c r="U12" i="40"/>
  <c r="U28" i="40"/>
  <c r="U14" i="40"/>
  <c r="U40" i="40"/>
  <c r="U34" i="40"/>
  <c r="U22" i="40"/>
  <c r="U16" i="40"/>
  <c r="U25" i="40"/>
  <c r="U31" i="40"/>
  <c r="U47" i="40"/>
  <c r="U43" i="40"/>
  <c r="U17" i="40"/>
  <c r="U19" i="40"/>
  <c r="U13" i="40"/>
  <c r="U11" i="40"/>
  <c r="U39" i="40"/>
  <c r="U37" i="40"/>
  <c r="U38" i="40"/>
  <c r="U33" i="40"/>
  <c r="U41" i="40"/>
  <c r="U49" i="40"/>
  <c r="U29" i="40"/>
  <c r="U45" i="40"/>
  <c r="E52" i="30"/>
  <c r="Q12" i="40"/>
  <c r="W12" i="40"/>
  <c r="O12" i="40"/>
  <c r="P12" i="40" s="1"/>
  <c r="T13" i="40"/>
  <c r="R12" i="40"/>
  <c r="Q23" i="53" l="1"/>
  <c r="O23" i="53"/>
  <c r="P23" i="53" s="1"/>
  <c r="T24" i="53"/>
  <c r="W23" i="53"/>
  <c r="R23" i="53"/>
  <c r="E56" i="30"/>
  <c r="L52" i="30" s="1"/>
  <c r="L56" i="30"/>
  <c r="O13" i="40"/>
  <c r="P13" i="40" s="1"/>
  <c r="T14" i="40"/>
  <c r="Q13" i="40"/>
  <c r="W13" i="40"/>
  <c r="R13" i="40"/>
  <c r="X13" i="40"/>
  <c r="T25" i="53" l="1"/>
  <c r="W24" i="53"/>
  <c r="R24" i="53"/>
  <c r="Q24" i="53"/>
  <c r="O24" i="53"/>
  <c r="P24" i="53" s="1"/>
  <c r="Q14" i="40"/>
  <c r="W14" i="40"/>
  <c r="T15" i="40"/>
  <c r="X14" i="40"/>
  <c r="O14" i="40"/>
  <c r="P14" i="40" s="1"/>
  <c r="R14" i="40"/>
  <c r="L54" i="30"/>
  <c r="L46" i="30"/>
  <c r="L49" i="30"/>
  <c r="Q25" i="53" l="1"/>
  <c r="O25" i="53"/>
  <c r="P25" i="53" s="1"/>
  <c r="T26" i="53"/>
  <c r="R25" i="53"/>
  <c r="O15" i="40"/>
  <c r="P15" i="40" s="1"/>
  <c r="T16" i="40"/>
  <c r="Q15" i="40"/>
  <c r="W15" i="40"/>
  <c r="R15" i="40"/>
  <c r="T27" i="53" l="1"/>
  <c r="R26" i="53"/>
  <c r="Q26" i="53"/>
  <c r="O26" i="53"/>
  <c r="P26" i="53" s="1"/>
  <c r="Q16" i="40"/>
  <c r="W16" i="40"/>
  <c r="O16" i="40"/>
  <c r="P16" i="40" s="1"/>
  <c r="T17" i="40"/>
  <c r="R16" i="40"/>
  <c r="Q27" i="53" l="1"/>
  <c r="O27" i="53"/>
  <c r="P27" i="53" s="1"/>
  <c r="T28" i="53"/>
  <c r="R27" i="53"/>
  <c r="O17" i="40"/>
  <c r="P17" i="40" s="1"/>
  <c r="T18" i="40"/>
  <c r="Q17" i="40"/>
  <c r="R17" i="40"/>
  <c r="T29" i="53" l="1"/>
  <c r="W28" i="53"/>
  <c r="R28" i="53"/>
  <c r="Q28" i="53"/>
  <c r="O28" i="53"/>
  <c r="P28" i="53" s="1"/>
  <c r="Q18" i="40"/>
  <c r="W18" i="40"/>
  <c r="T19" i="40"/>
  <c r="O18" i="40"/>
  <c r="P18" i="40" s="1"/>
  <c r="R18" i="40"/>
  <c r="Q29" i="53" l="1"/>
  <c r="O29" i="53"/>
  <c r="P29" i="53" s="1"/>
  <c r="T30" i="53"/>
  <c r="W29" i="53"/>
  <c r="R29" i="53"/>
  <c r="O19" i="40"/>
  <c r="P19" i="40" s="1"/>
  <c r="T20" i="40"/>
  <c r="Q19" i="40"/>
  <c r="R19" i="40"/>
  <c r="T31" i="53" l="1"/>
  <c r="R30" i="53"/>
  <c r="Q30" i="53"/>
  <c r="O30" i="53"/>
  <c r="P30" i="53" s="1"/>
  <c r="Q20" i="40"/>
  <c r="O20" i="40"/>
  <c r="P20" i="40" s="1"/>
  <c r="T21" i="40"/>
  <c r="R20" i="40"/>
  <c r="Q31" i="53" l="1"/>
  <c r="O31" i="53"/>
  <c r="P31" i="53" s="1"/>
  <c r="T32" i="53"/>
  <c r="R31" i="53"/>
  <c r="O21" i="40"/>
  <c r="P21" i="40" s="1"/>
  <c r="T22" i="40"/>
  <c r="Q21" i="40"/>
  <c r="W21" i="40"/>
  <c r="R21" i="40"/>
  <c r="X21" i="40"/>
  <c r="T33" i="53" l="1"/>
  <c r="R32" i="53"/>
  <c r="Q32" i="53"/>
  <c r="O32" i="53"/>
  <c r="P32" i="53" s="1"/>
  <c r="Q22" i="40"/>
  <c r="W22" i="40"/>
  <c r="T23" i="40"/>
  <c r="O22" i="40"/>
  <c r="P22" i="40" s="1"/>
  <c r="R22" i="40"/>
  <c r="Q33" i="53" l="1"/>
  <c r="O33" i="53"/>
  <c r="P33" i="53" s="1"/>
  <c r="T34" i="53"/>
  <c r="R33" i="53"/>
  <c r="O23" i="40"/>
  <c r="P23" i="40" s="1"/>
  <c r="T24" i="40"/>
  <c r="Q23" i="40"/>
  <c r="W23" i="40"/>
  <c r="R23" i="40"/>
  <c r="T35" i="53" l="1"/>
  <c r="R34" i="53"/>
  <c r="Q34" i="53"/>
  <c r="O34" i="53"/>
  <c r="P34" i="53" s="1"/>
  <c r="Q24" i="40"/>
  <c r="W24" i="40"/>
  <c r="O24" i="40"/>
  <c r="P24" i="40" s="1"/>
  <c r="T25" i="40"/>
  <c r="R24" i="40"/>
  <c r="Q35" i="53" l="1"/>
  <c r="O35" i="53"/>
  <c r="P35" i="53" s="1"/>
  <c r="T36" i="53"/>
  <c r="W35" i="53"/>
  <c r="R35" i="53"/>
  <c r="O25" i="40"/>
  <c r="P25" i="40" s="1"/>
  <c r="T26" i="40"/>
  <c r="Q25" i="40"/>
  <c r="W25" i="40"/>
  <c r="R25" i="40"/>
  <c r="T37" i="53" l="1"/>
  <c r="W36" i="53"/>
  <c r="R36" i="53"/>
  <c r="Q36" i="53"/>
  <c r="O36" i="53"/>
  <c r="P36" i="53" s="1"/>
  <c r="Q26" i="40"/>
  <c r="W26" i="40"/>
  <c r="T27" i="40"/>
  <c r="O26" i="40"/>
  <c r="P26" i="40" s="1"/>
  <c r="R26" i="40"/>
  <c r="Q37" i="53" l="1"/>
  <c r="O37" i="53"/>
  <c r="P37" i="53" s="1"/>
  <c r="T38" i="53"/>
  <c r="W37" i="53"/>
  <c r="R37" i="53"/>
  <c r="O27" i="40"/>
  <c r="P27" i="40" s="1"/>
  <c r="T28" i="40"/>
  <c r="Q27" i="40"/>
  <c r="R27" i="40"/>
  <c r="T39" i="53" l="1"/>
  <c r="W38" i="53"/>
  <c r="R38" i="53"/>
  <c r="Q38" i="53"/>
  <c r="O38" i="53"/>
  <c r="P38" i="53" s="1"/>
  <c r="Q28" i="40"/>
  <c r="O28" i="40"/>
  <c r="P28" i="40" s="1"/>
  <c r="T29" i="40"/>
  <c r="R28" i="40"/>
  <c r="Q39" i="53" l="1"/>
  <c r="O39" i="53"/>
  <c r="P39" i="53" s="1"/>
  <c r="T40" i="53"/>
  <c r="R39" i="53"/>
  <c r="O29" i="40"/>
  <c r="P29" i="40" s="1"/>
  <c r="T30" i="40"/>
  <c r="Q29" i="40"/>
  <c r="R29" i="40"/>
  <c r="T41" i="53" l="1"/>
  <c r="R40" i="53"/>
  <c r="Q40" i="53"/>
  <c r="O40" i="53"/>
  <c r="P40" i="53" s="1"/>
  <c r="Q30" i="40"/>
  <c r="T31" i="40"/>
  <c r="O30" i="40"/>
  <c r="P30" i="40" s="1"/>
  <c r="R30" i="40"/>
  <c r="Q41" i="53" l="1"/>
  <c r="O41" i="53"/>
  <c r="P41" i="53" s="1"/>
  <c r="T42" i="53"/>
  <c r="W41" i="53"/>
  <c r="R41" i="53"/>
  <c r="O31" i="40"/>
  <c r="P31" i="40" s="1"/>
  <c r="T32" i="40"/>
  <c r="Q31" i="40"/>
  <c r="R31" i="40"/>
  <c r="T43" i="53" l="1"/>
  <c r="W42" i="53"/>
  <c r="R42" i="53"/>
  <c r="Q42" i="53"/>
  <c r="O42" i="53"/>
  <c r="P42" i="53" s="1"/>
  <c r="Q32" i="40"/>
  <c r="O32" i="40"/>
  <c r="P32" i="40" s="1"/>
  <c r="T33" i="40"/>
  <c r="R32" i="40"/>
  <c r="X43" i="53" l="1"/>
  <c r="Q43" i="53"/>
  <c r="O43" i="53"/>
  <c r="P43" i="53" s="1"/>
  <c r="T44" i="53"/>
  <c r="W43" i="53"/>
  <c r="R43" i="53"/>
  <c r="O33" i="40"/>
  <c r="P33" i="40" s="1"/>
  <c r="T34" i="40"/>
  <c r="Q33" i="40"/>
  <c r="R33" i="40"/>
  <c r="T45" i="53" l="1"/>
  <c r="W44" i="53"/>
  <c r="R44" i="53"/>
  <c r="Q44" i="53"/>
  <c r="O44" i="53"/>
  <c r="P44" i="53" s="1"/>
  <c r="Q34" i="40"/>
  <c r="T35" i="40"/>
  <c r="O34" i="40"/>
  <c r="P34" i="40" s="1"/>
  <c r="R34" i="40"/>
  <c r="X45" i="53" l="1"/>
  <c r="Q45" i="53"/>
  <c r="O45" i="53"/>
  <c r="P45" i="53" s="1"/>
  <c r="T46" i="53"/>
  <c r="W45" i="53"/>
  <c r="R45" i="53"/>
  <c r="O35" i="40"/>
  <c r="P35" i="40" s="1"/>
  <c r="T36" i="40"/>
  <c r="Q35" i="40"/>
  <c r="R35" i="40"/>
  <c r="T47" i="53" l="1"/>
  <c r="W46" i="53"/>
  <c r="R46" i="53"/>
  <c r="Q46" i="53"/>
  <c r="O46" i="53"/>
  <c r="P46" i="53" s="1"/>
  <c r="Q36" i="40"/>
  <c r="O36" i="40"/>
  <c r="P36" i="40" s="1"/>
  <c r="T37" i="40"/>
  <c r="R36" i="40"/>
  <c r="Q47" i="53" l="1"/>
  <c r="O47" i="53"/>
  <c r="P47" i="53" s="1"/>
  <c r="T48" i="53"/>
  <c r="W47" i="53"/>
  <c r="R47" i="53"/>
  <c r="O37" i="40"/>
  <c r="P37" i="40" s="1"/>
  <c r="T38" i="40"/>
  <c r="Q37" i="40"/>
  <c r="R37" i="40"/>
  <c r="W48" i="53" l="1"/>
  <c r="R48" i="53"/>
  <c r="Q48" i="53"/>
  <c r="O48" i="53"/>
  <c r="P48" i="53" s="1"/>
  <c r="L13" i="53" s="1"/>
  <c r="Y47" i="53" s="1"/>
  <c r="Q38" i="40"/>
  <c r="T39" i="40"/>
  <c r="O38" i="40"/>
  <c r="P38" i="40" s="1"/>
  <c r="R38" i="40"/>
  <c r="V47" i="53" l="1"/>
  <c r="V45" i="53"/>
  <c r="V43" i="53"/>
  <c r="V41" i="53"/>
  <c r="V39" i="53"/>
  <c r="V37" i="53"/>
  <c r="V35" i="53"/>
  <c r="V33" i="53"/>
  <c r="V31" i="53"/>
  <c r="V29" i="53"/>
  <c r="V27" i="53"/>
  <c r="V25" i="53"/>
  <c r="V23" i="53"/>
  <c r="V21" i="53"/>
  <c r="V19" i="53"/>
  <c r="V14" i="53"/>
  <c r="V13" i="53"/>
  <c r="V48" i="53"/>
  <c r="V46" i="53"/>
  <c r="V44" i="53"/>
  <c r="V42" i="53"/>
  <c r="V40" i="53"/>
  <c r="V38" i="53"/>
  <c r="V36" i="53"/>
  <c r="V34" i="53"/>
  <c r="V32" i="53"/>
  <c r="V30" i="53"/>
  <c r="V28" i="53"/>
  <c r="V26" i="53"/>
  <c r="V24" i="53"/>
  <c r="V22" i="53"/>
  <c r="V20" i="53"/>
  <c r="V18" i="53"/>
  <c r="V17" i="53"/>
  <c r="V16" i="53"/>
  <c r="V15" i="53"/>
  <c r="V12" i="53"/>
  <c r="V11" i="53"/>
  <c r="V10" i="53"/>
  <c r="Y10" i="53"/>
  <c r="Z10" i="53"/>
  <c r="Z11" i="53"/>
  <c r="Y11" i="53"/>
  <c r="Y12" i="53"/>
  <c r="Z12" i="53"/>
  <c r="Z13" i="53"/>
  <c r="Y13" i="53"/>
  <c r="Z14" i="53"/>
  <c r="Y14" i="53"/>
  <c r="Z15" i="53"/>
  <c r="Y15" i="53"/>
  <c r="Z16" i="53"/>
  <c r="Y16" i="53"/>
  <c r="Z17" i="53"/>
  <c r="Y17" i="53"/>
  <c r="Y18" i="53"/>
  <c r="Z18" i="53"/>
  <c r="Y19" i="53"/>
  <c r="Z19" i="53"/>
  <c r="Y20" i="53"/>
  <c r="Z20" i="53"/>
  <c r="Z21" i="53"/>
  <c r="Y21" i="53"/>
  <c r="Z22" i="53"/>
  <c r="Y22" i="53"/>
  <c r="Z23" i="53"/>
  <c r="Y23" i="53"/>
  <c r="Z24" i="53"/>
  <c r="Y24" i="53"/>
  <c r="Z25" i="53"/>
  <c r="Y25" i="53"/>
  <c r="Y26" i="53"/>
  <c r="Z26" i="53"/>
  <c r="Y27" i="53"/>
  <c r="Z27" i="53"/>
  <c r="Z28" i="53"/>
  <c r="Y28" i="53"/>
  <c r="Y29" i="53"/>
  <c r="Z29" i="53"/>
  <c r="Z30" i="53"/>
  <c r="Y30" i="53"/>
  <c r="Y31" i="53"/>
  <c r="Z31" i="53"/>
  <c r="Y32" i="53"/>
  <c r="Z32" i="53"/>
  <c r="Z33" i="53"/>
  <c r="Y33" i="53"/>
  <c r="Z34" i="53"/>
  <c r="Y34" i="53"/>
  <c r="Z35" i="53"/>
  <c r="Y35" i="53"/>
  <c r="Y36" i="53"/>
  <c r="Z36" i="53"/>
  <c r="Z37" i="53"/>
  <c r="Y37" i="53"/>
  <c r="Y38" i="53"/>
  <c r="Z38" i="53"/>
  <c r="Y39" i="53"/>
  <c r="Z39" i="53"/>
  <c r="Y40" i="53"/>
  <c r="Z40" i="53"/>
  <c r="Z41" i="53"/>
  <c r="Y41" i="53"/>
  <c r="Y42" i="53"/>
  <c r="Z42" i="53"/>
  <c r="Z43" i="53"/>
  <c r="Y43" i="53"/>
  <c r="Y44" i="53"/>
  <c r="Z44" i="53"/>
  <c r="Z45" i="53"/>
  <c r="Y45" i="53"/>
  <c r="Y46" i="53"/>
  <c r="Z46" i="53"/>
  <c r="Z47" i="53"/>
  <c r="Y48" i="53"/>
  <c r="Z48" i="53"/>
  <c r="O39" i="40"/>
  <c r="P39" i="40" s="1"/>
  <c r="T40" i="40"/>
  <c r="Q39" i="40"/>
  <c r="R39" i="40"/>
  <c r="L14" i="53" l="1"/>
  <c r="Q40" i="40"/>
  <c r="O40" i="40"/>
  <c r="P40" i="40" s="1"/>
  <c r="T41" i="40"/>
  <c r="R40" i="40"/>
  <c r="W34" i="53" l="1"/>
  <c r="X16" i="53"/>
  <c r="X12" i="53"/>
  <c r="W17" i="53"/>
  <c r="W25" i="53"/>
  <c r="W22" i="53"/>
  <c r="W32" i="53"/>
  <c r="W30" i="53"/>
  <c r="W31" i="53"/>
  <c r="X47" i="53"/>
  <c r="W27" i="53"/>
  <c r="X17" i="53"/>
  <c r="X46" i="53"/>
  <c r="X18" i="53"/>
  <c r="X44" i="53"/>
  <c r="X41" i="53"/>
  <c r="X42" i="53"/>
  <c r="X38" i="53"/>
  <c r="X40" i="53"/>
  <c r="W33" i="53"/>
  <c r="X24" i="53"/>
  <c r="X36" i="53"/>
  <c r="W49" i="53"/>
  <c r="X35" i="53"/>
  <c r="X37" i="53"/>
  <c r="X33" i="53"/>
  <c r="X19" i="53"/>
  <c r="W11" i="53"/>
  <c r="X48" i="53"/>
  <c r="X31" i="53"/>
  <c r="X32" i="53"/>
  <c r="W20" i="53"/>
  <c r="W40" i="53"/>
  <c r="X21" i="53"/>
  <c r="X20" i="53"/>
  <c r="X30" i="53"/>
  <c r="X28" i="53"/>
  <c r="X29" i="53"/>
  <c r="X26" i="53"/>
  <c r="X22" i="53"/>
  <c r="X27" i="53"/>
  <c r="X23" i="53"/>
  <c r="X10" i="53"/>
  <c r="W26" i="53"/>
  <c r="X39" i="53"/>
  <c r="W10" i="53"/>
  <c r="W12" i="53"/>
  <c r="X49" i="53"/>
  <c r="W19" i="53"/>
  <c r="X25" i="53"/>
  <c r="X34" i="53"/>
  <c r="W39" i="53"/>
  <c r="O41" i="40"/>
  <c r="P41" i="40" s="1"/>
  <c r="T42" i="40"/>
  <c r="Q41" i="40"/>
  <c r="R41" i="40"/>
  <c r="X41" i="40"/>
  <c r="Q42" i="40" l="1"/>
  <c r="T43" i="40"/>
  <c r="X42" i="40"/>
  <c r="O42" i="40"/>
  <c r="P42" i="40" s="1"/>
  <c r="R42" i="40"/>
  <c r="O43" i="40" l="1"/>
  <c r="P43" i="40" s="1"/>
  <c r="T44" i="40"/>
  <c r="Q43" i="40"/>
  <c r="R43" i="40"/>
  <c r="Q44" i="40" l="1"/>
  <c r="O44" i="40"/>
  <c r="P44" i="40" s="1"/>
  <c r="X44" i="40"/>
  <c r="T45" i="40"/>
  <c r="R44" i="40"/>
  <c r="O45" i="40" l="1"/>
  <c r="P45" i="40" s="1"/>
  <c r="T46" i="40"/>
  <c r="Q45" i="40"/>
  <c r="R45" i="40"/>
  <c r="Q46" i="40" l="1"/>
  <c r="T47" i="40"/>
  <c r="O46" i="40"/>
  <c r="P46" i="40" s="1"/>
  <c r="R46" i="40"/>
  <c r="O47" i="40" l="1"/>
  <c r="P47" i="40" s="1"/>
  <c r="T48" i="40"/>
  <c r="R47" i="40"/>
  <c r="X47" i="40"/>
  <c r="Q47" i="40"/>
  <c r="O48" i="40" l="1"/>
  <c r="P48" i="40" s="1"/>
  <c r="L13" i="40" s="1"/>
  <c r="Q48" i="40"/>
  <c r="R48" i="40"/>
  <c r="X48" i="40"/>
  <c r="Z48" i="40" l="1"/>
  <c r="Y48" i="40"/>
  <c r="V10" i="40"/>
  <c r="V12" i="40"/>
  <c r="V14" i="40"/>
  <c r="V16" i="40"/>
  <c r="V18" i="40"/>
  <c r="V20" i="40"/>
  <c r="V22" i="40"/>
  <c r="V24" i="40"/>
  <c r="V26" i="40"/>
  <c r="V28" i="40"/>
  <c r="V30" i="40"/>
  <c r="V32" i="40"/>
  <c r="V34" i="40"/>
  <c r="V36" i="40"/>
  <c r="V38" i="40"/>
  <c r="V40" i="40"/>
  <c r="V42" i="40"/>
  <c r="V44" i="40"/>
  <c r="V46" i="40"/>
  <c r="V48" i="40"/>
  <c r="V11" i="40"/>
  <c r="V15" i="40"/>
  <c r="V19" i="40"/>
  <c r="V23" i="40"/>
  <c r="V27" i="40"/>
  <c r="V31" i="40"/>
  <c r="V35" i="40"/>
  <c r="V39" i="40"/>
  <c r="V43" i="40"/>
  <c r="V47" i="40"/>
  <c r="V13" i="40"/>
  <c r="V17" i="40"/>
  <c r="V21" i="40"/>
  <c r="V25" i="40"/>
  <c r="V29" i="40"/>
  <c r="V33" i="40"/>
  <c r="V37" i="40"/>
  <c r="V41" i="40"/>
  <c r="V45" i="40"/>
  <c r="Y10" i="40"/>
  <c r="Z10" i="40"/>
  <c r="Y11" i="40"/>
  <c r="Z11" i="40"/>
  <c r="Z12" i="40"/>
  <c r="Y12" i="40"/>
  <c r="Y13" i="40"/>
  <c r="Z13" i="40"/>
  <c r="Y14" i="40"/>
  <c r="Z14" i="40"/>
  <c r="Z15" i="40"/>
  <c r="Y15" i="40"/>
  <c r="Z16" i="40"/>
  <c r="Y16" i="40"/>
  <c r="Z17" i="40"/>
  <c r="Y17" i="40"/>
  <c r="Z18" i="40"/>
  <c r="Y18" i="40"/>
  <c r="Y19" i="40"/>
  <c r="Z19" i="40"/>
  <c r="Y20" i="40"/>
  <c r="Z20" i="40"/>
  <c r="Y21" i="40"/>
  <c r="Z21" i="40"/>
  <c r="Z22" i="40"/>
  <c r="Y22" i="40"/>
  <c r="Y23" i="40"/>
  <c r="Z23" i="40"/>
  <c r="Y24" i="40"/>
  <c r="Z24" i="40"/>
  <c r="Y25" i="40"/>
  <c r="Z25" i="40"/>
  <c r="Y26" i="40"/>
  <c r="Z26" i="40"/>
  <c r="Y27" i="40"/>
  <c r="Z27" i="40"/>
  <c r="Y28" i="40"/>
  <c r="Z28" i="40"/>
  <c r="Y29" i="40"/>
  <c r="Z29" i="40"/>
  <c r="Z30" i="40"/>
  <c r="Y30" i="40"/>
  <c r="Y31" i="40"/>
  <c r="Z31" i="40"/>
  <c r="Y32" i="40"/>
  <c r="Z32" i="40"/>
  <c r="Y33" i="40"/>
  <c r="Z33" i="40"/>
  <c r="Y34" i="40"/>
  <c r="Z34" i="40"/>
  <c r="Y35" i="40"/>
  <c r="Z35" i="40"/>
  <c r="Y36" i="40"/>
  <c r="Z36" i="40"/>
  <c r="Z37" i="40"/>
  <c r="Y37" i="40"/>
  <c r="Z38" i="40"/>
  <c r="Y38" i="40"/>
  <c r="Z39" i="40"/>
  <c r="Y39" i="40"/>
  <c r="Z40" i="40"/>
  <c r="Y40" i="40"/>
  <c r="Z41" i="40"/>
  <c r="Y41" i="40"/>
  <c r="Z42" i="40"/>
  <c r="Y42" i="40"/>
  <c r="Z43" i="40"/>
  <c r="Y43" i="40"/>
  <c r="Z44" i="40"/>
  <c r="Y44" i="40"/>
  <c r="Y45" i="40"/>
  <c r="Z45" i="40"/>
  <c r="Z46" i="40"/>
  <c r="Y46" i="40"/>
  <c r="Z47" i="40"/>
  <c r="Y47" i="40"/>
  <c r="L14" i="40" l="1"/>
  <c r="X40" i="40" l="1"/>
  <c r="X22" i="40"/>
  <c r="X32" i="40"/>
  <c r="X27" i="40"/>
  <c r="X26" i="40"/>
  <c r="X29" i="40"/>
  <c r="W10" i="40"/>
  <c r="W11" i="40"/>
  <c r="W43" i="40"/>
  <c r="W30" i="40"/>
  <c r="X46" i="40"/>
  <c r="W45" i="40"/>
  <c r="X39" i="40"/>
  <c r="X43" i="40"/>
  <c r="W47" i="40"/>
  <c r="X33" i="40"/>
  <c r="X36" i="40"/>
  <c r="X35" i="40"/>
  <c r="W29" i="40"/>
  <c r="X12" i="40"/>
  <c r="X31" i="40"/>
  <c r="W27" i="40"/>
  <c r="X15" i="40"/>
  <c r="X17" i="40"/>
  <c r="X34" i="40"/>
  <c r="X25" i="40"/>
  <c r="X20" i="40"/>
  <c r="X18" i="40"/>
  <c r="X24" i="40"/>
  <c r="W17" i="40"/>
  <c r="X19" i="40"/>
  <c r="X23" i="40"/>
  <c r="W19" i="40"/>
  <c r="X28" i="40"/>
  <c r="X30" i="40"/>
  <c r="W32" i="40"/>
  <c r="W31" i="40"/>
  <c r="W28" i="40"/>
  <c r="W33" i="40"/>
  <c r="W35" i="40"/>
  <c r="W34" i="40"/>
  <c r="W37" i="40"/>
  <c r="W36" i="40"/>
  <c r="W40" i="40"/>
  <c r="W38" i="40"/>
  <c r="W42" i="40"/>
  <c r="W41" i="40"/>
  <c r="W46" i="40"/>
  <c r="W44" i="40"/>
  <c r="X45" i="40"/>
  <c r="W48" i="40"/>
  <c r="W49" i="40"/>
  <c r="X38" i="40"/>
  <c r="X10" i="40"/>
  <c r="X49" i="40"/>
  <c r="X16" i="40"/>
  <c r="W20" i="40"/>
  <c r="X37" i="40"/>
  <c r="W39" i="40"/>
</calcChain>
</file>

<file path=xl/sharedStrings.xml><?xml version="1.0" encoding="utf-8"?>
<sst xmlns="http://schemas.openxmlformats.org/spreadsheetml/2006/main" count="1958" uniqueCount="1077">
  <si>
    <t xml:space="preserve"> </t>
  </si>
  <si>
    <t xml:space="preserve"> Document Title</t>
  </si>
  <si>
    <t xml:space="preserve"> Requirements</t>
  </si>
  <si>
    <t xml:space="preserve"> Remarks</t>
  </si>
  <si>
    <t>No</t>
  </si>
  <si>
    <t xml:space="preserve"> Process Flow Diagram</t>
  </si>
  <si>
    <t xml:space="preserve"> Process FMEA</t>
  </si>
  <si>
    <t xml:space="preserve"> Dimensional Report</t>
  </si>
  <si>
    <t xml:space="preserve"> Material / Performance Test Report</t>
  </si>
  <si>
    <t xml:space="preserve"> Initial Process Study</t>
  </si>
  <si>
    <t xml:space="preserve"> Measurement System Analysis Studies</t>
  </si>
  <si>
    <t xml:space="preserve"> Qualified Laboratory Documentation</t>
  </si>
  <si>
    <t xml:space="preserve"> Control Plan </t>
  </si>
  <si>
    <t xml:space="preserve"> Part Submission Warrant</t>
  </si>
  <si>
    <t>Other Document</t>
  </si>
  <si>
    <t xml:space="preserve">                                                      Part Submission Warrant</t>
  </si>
  <si>
    <t>Additional engineering changes:______________________________________</t>
  </si>
  <si>
    <t>Dated_________________</t>
  </si>
  <si>
    <t xml:space="preserve">Safety and/or government regulation        Yes         No. </t>
  </si>
  <si>
    <t xml:space="preserve">Checking Aid Engineering Change Level _________________________________________   </t>
  </si>
  <si>
    <t>ORGANIZATION MANUFACTURING INFORMATION</t>
  </si>
  <si>
    <t>CUSTOMER SUBMITTAL INFORMATION</t>
  </si>
  <si>
    <t>Organization Name &amp; Supplier / Vendor Code</t>
  </si>
  <si>
    <t xml:space="preserve">Customer Name/Division         </t>
  </si>
  <si>
    <t xml:space="preserve">Street Address </t>
  </si>
  <si>
    <t xml:space="preserve">Buyer/Buyer code                </t>
  </si>
  <si>
    <t>Automobile</t>
  </si>
  <si>
    <t>MATERIALS REPORTING</t>
  </si>
  <si>
    <t>Has customer required Substances of Concern information been Reported?</t>
  </si>
  <si>
    <t xml:space="preserve">  Yes</t>
  </si>
  <si>
    <t xml:space="preserve">  No</t>
  </si>
  <si>
    <t>n/a</t>
  </si>
  <si>
    <t>Submitted by IMDS or other customer format:</t>
  </si>
  <si>
    <t>_________________________________________________</t>
  </si>
  <si>
    <t>Are polymeric parts identified with appropriate ISO marking codes?</t>
  </si>
  <si>
    <t>Yes</t>
  </si>
  <si>
    <t>REASON FOR SUBMISSION</t>
  </si>
  <si>
    <t xml:space="preserve">      Initial Submission</t>
  </si>
  <si>
    <t xml:space="preserve">      Change of Optional Construction or Material</t>
  </si>
  <si>
    <t xml:space="preserve">      Engineering change(s)</t>
  </si>
  <si>
    <t xml:space="preserve">      Supplier or Material Source Change</t>
  </si>
  <si>
    <t xml:space="preserve">      Tooling: Transfer,Replacement, Refurbishment or Additional.</t>
  </si>
  <si>
    <t xml:space="preserve">      Change in Part Processing </t>
  </si>
  <si>
    <t xml:space="preserve">      Correction of Discrepancy</t>
  </si>
  <si>
    <t xml:space="preserve">      Part produced at additional location</t>
  </si>
  <si>
    <t xml:space="preserve">      Tooling Inactive &gt; than 1 year</t>
  </si>
  <si>
    <t xml:space="preserve">      Other - please specify</t>
  </si>
  <si>
    <t>REQUESTED SUBMISSION LEVEL (Check one)</t>
  </si>
  <si>
    <t xml:space="preserve">      Level  1 - Warrant only (and for designated appearance items, an Appearance Approval Report) submitted to customer.</t>
  </si>
  <si>
    <t xml:space="preserve">      Level  2 - Warrant with product samples &amp; limited supporting data submitted to customer.</t>
  </si>
  <si>
    <t xml:space="preserve">      Level  3 - Warrant with product samples &amp; complete supporting data submitted to customer.</t>
  </si>
  <si>
    <t xml:space="preserve">      Level 4 -  Warrant &amp; other requirements as defined by customer.</t>
  </si>
  <si>
    <t xml:space="preserve">      Level  5 -  Warrant with product samples &amp; complete supporting data reviewed at organization's manufacturing location.</t>
  </si>
  <si>
    <t>SUBMISSION RESULTS</t>
  </si>
  <si>
    <t>The results for       dimensional measurements        material and functional tests        appearance criteria        statistical process package.          The results meet all drawing and specification requirements        Yes        No. (If "NO" - Explan</t>
  </si>
  <si>
    <t>DECLARATION</t>
  </si>
  <si>
    <t>EXPLANATION/COMMENTS</t>
  </si>
  <si>
    <t>________________________________________________________________________</t>
  </si>
  <si>
    <t>Is each Customer Tool properly tagged and numbered?</t>
  </si>
  <si>
    <t>FOR CUSTOMER USE ONLY ( IF APPLICABLE )</t>
  </si>
  <si>
    <t>PPAP  Warrant Disposition:</t>
  </si>
  <si>
    <t>Approved</t>
  </si>
  <si>
    <t xml:space="preserve">      Rejected</t>
  </si>
  <si>
    <t>Other _________________________________________________</t>
  </si>
  <si>
    <t>Customer Signature _______________________________________________________________</t>
  </si>
  <si>
    <t>Date ____________________</t>
  </si>
  <si>
    <t>Print Name _____________________________________________________</t>
  </si>
  <si>
    <t>Customer Tracking Number (optional) _______________________</t>
  </si>
  <si>
    <t>FAX No.___________</t>
  </si>
  <si>
    <t xml:space="preserve">SUPPLIER : - </t>
  </si>
  <si>
    <t xml:space="preserve">COMPONENT: - </t>
  </si>
  <si>
    <t>Sr. No.</t>
  </si>
  <si>
    <t>Part Name</t>
  </si>
  <si>
    <t>Drawing No.</t>
  </si>
  <si>
    <t>Rev.</t>
  </si>
  <si>
    <t>Supplier Name</t>
  </si>
  <si>
    <t>PPAP DOCUMENT VERIFICATION CHECK LIST</t>
  </si>
  <si>
    <t>Supplier Name :</t>
  </si>
  <si>
    <t>Supplier Code</t>
  </si>
  <si>
    <t>Location</t>
  </si>
  <si>
    <t>Model:</t>
  </si>
  <si>
    <t>Part Description</t>
  </si>
  <si>
    <t>Part No.:</t>
  </si>
  <si>
    <t>Date</t>
  </si>
  <si>
    <t>Verification By ETPL</t>
  </si>
  <si>
    <t>Verification By Supplier</t>
  </si>
  <si>
    <t xml:space="preserve"> Engineering Change Documents, If Any</t>
  </si>
  <si>
    <t xml:space="preserve"> Design Record</t>
  </si>
  <si>
    <t>C. Testing Standard</t>
  </si>
  <si>
    <t>B. Bill of Material</t>
  </si>
  <si>
    <t xml:space="preserve"> Design FMEA, If Applicable</t>
  </si>
  <si>
    <t>A. Layout Inspection Report</t>
  </si>
  <si>
    <t>A. Drawing with baloon Marking</t>
  </si>
  <si>
    <t>B. PDI Report</t>
  </si>
  <si>
    <t>A. Mechanical Properties Test Report</t>
  </si>
  <si>
    <t>B. Chemical Properties Test Report</t>
  </si>
  <si>
    <t>A. List of Significant Parameter</t>
  </si>
  <si>
    <t>B. Process capability Study for all significant parameter.</t>
  </si>
  <si>
    <t>D. List of Pokayoke</t>
  </si>
  <si>
    <t>A. Weight Details</t>
  </si>
  <si>
    <t>B. PSW with weight as per sheet A</t>
  </si>
  <si>
    <t>Appearance Approval Report</t>
  </si>
  <si>
    <t>Bulk Material Requirement</t>
  </si>
  <si>
    <t>Sample Product</t>
  </si>
  <si>
    <t>Master Sample</t>
  </si>
  <si>
    <t>Checking Aids</t>
  </si>
  <si>
    <t>C. Study of Fitment, Function &amp; aesthetic Parameter</t>
  </si>
  <si>
    <t xml:space="preserve"> Customer Engg. Approval, If Required </t>
  </si>
  <si>
    <t xml:space="preserve">  Prepared By (Supplier)</t>
  </si>
  <si>
    <t>Checked By (Supplier)</t>
  </si>
  <si>
    <t>Approved By (ETPL)</t>
  </si>
  <si>
    <t>Observation:</t>
  </si>
  <si>
    <t>A. Packing standard</t>
  </si>
  <si>
    <t>C. Manufacturing Process details</t>
  </si>
  <si>
    <t>Part Name:</t>
  </si>
  <si>
    <t>Part No. &amp; Rev:</t>
  </si>
  <si>
    <t>Supplier Name:</t>
  </si>
  <si>
    <t>Sr No.</t>
  </si>
  <si>
    <t>Part Number</t>
  </si>
  <si>
    <t>Level</t>
  </si>
  <si>
    <t>Qty</t>
  </si>
  <si>
    <t>Supplier In-House/Tier II</t>
  </si>
  <si>
    <t>Remarks</t>
  </si>
  <si>
    <t>Prepared by</t>
  </si>
  <si>
    <t>Checked by</t>
  </si>
  <si>
    <t>Approved by</t>
  </si>
  <si>
    <t>Corrective Action</t>
  </si>
  <si>
    <t>Target Date for CA</t>
  </si>
  <si>
    <t>Checked &amp; Requested by</t>
  </si>
  <si>
    <t>Note - Deviations for Safety &amp; Significant characteristics are not permissible</t>
  </si>
  <si>
    <t>Approved by (ETPL)</t>
  </si>
  <si>
    <t xml:space="preserve">Nature or deviation </t>
  </si>
  <si>
    <t>Parameter / Characteristics</t>
  </si>
  <si>
    <t>Specification</t>
  </si>
  <si>
    <t>Root Cause</t>
  </si>
  <si>
    <t>Deviation Qty</t>
  </si>
  <si>
    <t>Accepted Qty under Deviation</t>
  </si>
  <si>
    <t xml:space="preserve">System: </t>
  </si>
  <si>
    <t xml:space="preserve">Design responsibility: </t>
  </si>
  <si>
    <t>FMEA Number:</t>
  </si>
  <si>
    <t xml:space="preserve">Subsystem: </t>
  </si>
  <si>
    <t xml:space="preserve">Key date: </t>
  </si>
  <si>
    <t>Page:</t>
  </si>
  <si>
    <t xml:space="preserve">Component: </t>
  </si>
  <si>
    <t xml:space="preserve">Prepared by: </t>
  </si>
  <si>
    <t>Part no:</t>
  </si>
  <si>
    <t xml:space="preserve">Core team: </t>
  </si>
  <si>
    <t>FMEA date (Orig) :                                      (Rev)</t>
  </si>
  <si>
    <t>Item / Function</t>
  </si>
  <si>
    <t>Potential failure mode</t>
  </si>
  <si>
    <t>Potential effect(s) of failures</t>
  </si>
  <si>
    <t>Sev</t>
  </si>
  <si>
    <t>Class</t>
  </si>
  <si>
    <t xml:space="preserve">Potential cause(s) / mechanism(s) of failure </t>
  </si>
  <si>
    <t>RPN</t>
  </si>
  <si>
    <t>Recommended actions</t>
  </si>
  <si>
    <t>Responsibility &amp; target completion date</t>
  </si>
  <si>
    <t>ACTION RESULTS</t>
  </si>
  <si>
    <t>Occ</t>
  </si>
  <si>
    <t>Det</t>
  </si>
  <si>
    <t>Fitment / Function Parameter</t>
  </si>
  <si>
    <t>CC In Past
Yes / No</t>
  </si>
  <si>
    <t>Due to</t>
  </si>
  <si>
    <t>Method of Inspection at Final Inspection</t>
  </si>
  <si>
    <t>Frequency</t>
  </si>
  <si>
    <t>Method of Inspection at Inprocess Inspection</t>
  </si>
  <si>
    <t>CC Posibility
Yes / No</t>
  </si>
  <si>
    <t>Proposed action</t>
  </si>
  <si>
    <t>Kaizen / Poka Yoke</t>
  </si>
  <si>
    <t>Potential Failure Mode</t>
  </si>
  <si>
    <t>C. Functional Test Report (SST, CASS, Validation Test)</t>
  </si>
  <si>
    <t>Special Characteristics description</t>
  </si>
  <si>
    <t>Specs</t>
  </si>
  <si>
    <t>Variable / Attribute</t>
  </si>
  <si>
    <t xml:space="preserve">Justification / Remarks </t>
  </si>
  <si>
    <t>1. Significant Characteristics</t>
  </si>
  <si>
    <t>2. Safety Significant Characteristics</t>
  </si>
  <si>
    <t>Variable</t>
  </si>
  <si>
    <t>Instrument / Gauge</t>
  </si>
  <si>
    <t>Least Count</t>
  </si>
  <si>
    <t>Target (Pp, Ppk) or (Cp, Cpk)</t>
  </si>
  <si>
    <t>Actual (Pp, Ppk) or (Cp, Cpk)</t>
  </si>
  <si>
    <t>SUMMARY OF INITIAL PROCESS STUDIES</t>
  </si>
  <si>
    <t>S No</t>
  </si>
  <si>
    <t>Description (pl specify the details of the facilities)</t>
  </si>
  <si>
    <t>Photograph</t>
  </si>
  <si>
    <t>Weight in Kgs (upto 3 decimels)</t>
  </si>
  <si>
    <t>Total</t>
  </si>
  <si>
    <t>Average</t>
  </si>
  <si>
    <r>
      <t>Part Name:</t>
    </r>
    <r>
      <rPr>
        <b/>
        <sz val="10"/>
        <rFont val="Arial"/>
        <family val="2"/>
      </rPr>
      <t xml:space="preserve"> </t>
    </r>
  </si>
  <si>
    <t>Part / Raw Material Name (with reference to BOM)</t>
  </si>
  <si>
    <t>Part / Material Number</t>
  </si>
  <si>
    <t>Fully B/O or Partially Outsourced</t>
  </si>
  <si>
    <t>Name of the outsourced process</t>
  </si>
  <si>
    <t>Certification Validity Date</t>
  </si>
  <si>
    <t xml:space="preserve"> Part No</t>
  </si>
  <si>
    <t xml:space="preserve"> Part Name</t>
  </si>
  <si>
    <t>Type of Process</t>
  </si>
  <si>
    <t xml:space="preserve"> Inhouse/ Supplier</t>
  </si>
  <si>
    <t>Dimension with Specification</t>
  </si>
  <si>
    <t>Drg LSL</t>
  </si>
  <si>
    <t>Drg USL</t>
  </si>
  <si>
    <t>spec width</t>
  </si>
  <si>
    <t>cum bins</t>
  </si>
  <si>
    <t>cum norm dist</t>
  </si>
  <si>
    <t>norm +1,5</t>
  </si>
  <si>
    <t>norm - 1,5</t>
  </si>
  <si>
    <t>Bins</t>
  </si>
  <si>
    <t>histogram</t>
  </si>
  <si>
    <t>distrib</t>
  </si>
  <si>
    <t>specs</t>
  </si>
  <si>
    <t>proc cap</t>
  </si>
  <si>
    <t>+1.5s</t>
  </si>
  <si>
    <t>-1.5s</t>
  </si>
  <si>
    <t>Ave</t>
  </si>
  <si>
    <t>Stddev</t>
  </si>
  <si>
    <t>verticalscale factors</t>
  </si>
  <si>
    <t>UCL (µ+3s)</t>
  </si>
  <si>
    <t>LCL (µ-3s)</t>
  </si>
  <si>
    <t>Sr.No.</t>
  </si>
  <si>
    <t>rel to bins</t>
  </si>
  <si>
    <t>DPU</t>
  </si>
  <si>
    <t>FTY</t>
  </si>
  <si>
    <t>Spec. Target</t>
  </si>
  <si>
    <t>Std Dev</t>
  </si>
  <si>
    <t>If Ctr'd</t>
  </si>
  <si>
    <t>Spec. Tol. +/-</t>
  </si>
  <si>
    <t>Now</t>
  </si>
  <si>
    <t>Process Mean</t>
  </si>
  <si>
    <t>Cpk</t>
  </si>
  <si>
    <t xml:space="preserve">Info = </t>
  </si>
  <si>
    <t>Min</t>
  </si>
  <si>
    <t>Max</t>
  </si>
  <si>
    <t>Prob_low</t>
  </si>
  <si>
    <t>Prob_high</t>
  </si>
  <si>
    <t xml:space="preserve">Prepared By : </t>
  </si>
  <si>
    <t xml:space="preserve">Approved By : </t>
  </si>
  <si>
    <t xml:space="preserve">APPERANCE APPROVAL REPORT </t>
  </si>
  <si>
    <t>Components</t>
  </si>
  <si>
    <t>Mode of Checking</t>
  </si>
  <si>
    <t>Control Method</t>
  </si>
  <si>
    <t>Remark</t>
  </si>
  <si>
    <t>Prepared By</t>
  </si>
  <si>
    <t>DATE:</t>
  </si>
  <si>
    <t>Address:</t>
  </si>
  <si>
    <t>PIN:</t>
  </si>
  <si>
    <t>NAME</t>
  </si>
  <si>
    <t>CONTACT NUMBERS</t>
  </si>
  <si>
    <t>ADDRESS</t>
  </si>
  <si>
    <t>Business head</t>
  </si>
  <si>
    <t xml:space="preserve">  NAME:</t>
  </si>
  <si>
    <t xml:space="preserve"> Phone:</t>
  </si>
  <si>
    <t>Mailing Address:</t>
  </si>
  <si>
    <t xml:space="preserve"> Fax:</t>
  </si>
  <si>
    <t xml:space="preserve"> E-mail Address:</t>
  </si>
  <si>
    <t>Production head</t>
  </si>
  <si>
    <t>SUPPLIER  REPRESENTATIVE  SIGNATURE</t>
  </si>
  <si>
    <r>
      <t xml:space="preserve"> </t>
    </r>
    <r>
      <rPr>
        <sz val="10"/>
        <rFont val="Arial"/>
        <family val="2"/>
      </rPr>
      <t xml:space="preserve"> Contact</t>
    </r>
  </si>
  <si>
    <r>
      <t xml:space="preserve">  </t>
    </r>
    <r>
      <rPr>
        <sz val="10"/>
        <rFont val="Arial"/>
        <family val="2"/>
      </rPr>
      <t>2nd Shift</t>
    </r>
  </si>
  <si>
    <r>
      <t xml:space="preserve">  </t>
    </r>
    <r>
      <rPr>
        <sz val="10"/>
        <rFont val="Arial"/>
        <family val="2"/>
      </rPr>
      <t>Product Return</t>
    </r>
  </si>
  <si>
    <r>
      <t xml:space="preserve">  </t>
    </r>
    <r>
      <rPr>
        <sz val="10"/>
        <rFont val="Arial"/>
        <family val="2"/>
      </rPr>
      <t>New Project</t>
    </r>
  </si>
  <si>
    <t>D. Supplier Contact Details</t>
  </si>
  <si>
    <t>B. Raw material source or outsource Supplier details</t>
  </si>
  <si>
    <t>SUPPLIER  CONTACTS DETAILS</t>
  </si>
  <si>
    <t>VARIABLE GAUGE REPEATABILITY &amp;  REPRODUCIBILITY REPORT</t>
  </si>
  <si>
    <t>Department                      :</t>
  </si>
  <si>
    <t>Location Code                  :</t>
  </si>
  <si>
    <t>Part No.                           :</t>
  </si>
  <si>
    <t>Requirements:</t>
  </si>
  <si>
    <t>Part Name, Dimension      :</t>
  </si>
  <si>
    <t>No. of Samples     =</t>
  </si>
  <si>
    <t>Specification &amp; Tolerance  :</t>
  </si>
  <si>
    <t>No. of Appraisers  =</t>
  </si>
  <si>
    <t>Gauge No.                       :</t>
  </si>
  <si>
    <t>No. of Trials          =</t>
  </si>
  <si>
    <t>Gauge Description            :</t>
  </si>
  <si>
    <t>Appraiser Code &amp; Name</t>
  </si>
  <si>
    <t>Trial No.</t>
  </si>
  <si>
    <t>TOTAL</t>
  </si>
  <si>
    <t>AVERAGE</t>
  </si>
  <si>
    <t>Avg  X1</t>
  </si>
  <si>
    <t>Range  R1</t>
  </si>
  <si>
    <t>Avg  X2</t>
  </si>
  <si>
    <t>Range  R2</t>
  </si>
  <si>
    <t>Avg  X3</t>
  </si>
  <si>
    <t>Range  R3</t>
  </si>
  <si>
    <t>Part Average   Xp</t>
  </si>
  <si>
    <t>Range of Part Avg.</t>
  </si>
  <si>
    <t>(Rp)</t>
  </si>
  <si>
    <t>D4 (for 3 trials):</t>
  </si>
  <si>
    <t xml:space="preserve">D3 (for 3 trials):      </t>
  </si>
  <si>
    <t>MEASUREMENT UNIT ANALYSIS</t>
  </si>
  <si>
    <t xml:space="preserve"> % OF  TOTAL  VARIATION</t>
  </si>
  <si>
    <t>K1 (for 3 trials):</t>
  </si>
  <si>
    <t>% EV  =</t>
  </si>
  <si>
    <t>%</t>
  </si>
  <si>
    <t xml:space="preserve">Reproducibility (AV) : </t>
  </si>
  <si>
    <t>K2 (for 3 appraisers) :</t>
  </si>
  <si>
    <t>% AV  =</t>
  </si>
  <si>
    <t>Repeatability &amp; Reproducibility (R&amp;R)  :</t>
  </si>
  <si>
    <t>% R&amp;R=</t>
  </si>
  <si>
    <t>Part Variation (PV) (Rp x K3)                                :</t>
  </si>
  <si>
    <t>K3 (for 10 parts)  :</t>
  </si>
  <si>
    <t>% PV  =</t>
  </si>
  <si>
    <t>Total Variation (TV)                                :</t>
  </si>
  <si>
    <t>NDC:</t>
  </si>
  <si>
    <t xml:space="preserve">CONCLUSION  :   </t>
  </si>
  <si>
    <t>Accepted</t>
  </si>
  <si>
    <t>Rejected</t>
  </si>
  <si>
    <t>Conditionally accepted</t>
  </si>
  <si>
    <t>CONDITION FOR ACCEPTANCE:</t>
  </si>
  <si>
    <t>Acceptance Criteria:</t>
  </si>
  <si>
    <t>involved and considering the cost of repairs / replacement; however, the measurement system shall not be used for checking special characteristics.</t>
  </si>
  <si>
    <t>PERFORMED BY:</t>
  </si>
  <si>
    <t>APPROVED BY:</t>
  </si>
  <si>
    <r>
      <t xml:space="preserve">    &lt;-------------------------------------------------- </t>
    </r>
    <r>
      <rPr>
        <b/>
        <sz val="10"/>
        <rFont val="Arial"/>
        <family val="2"/>
      </rPr>
      <t xml:space="preserve">P A R T S </t>
    </r>
    <r>
      <rPr>
        <sz val="10"/>
        <rFont val="Arial"/>
        <family val="2"/>
      </rPr>
      <t>------------------------------------------------------&gt;</t>
    </r>
  </si>
  <si>
    <r>
      <t>Average of Appraiser Ranges (R</t>
    </r>
    <r>
      <rPr>
        <vertAlign val="superscript"/>
        <sz val="10"/>
        <rFont val="Arial"/>
        <family val="2"/>
      </rPr>
      <t>-</t>
    </r>
    <r>
      <rPr>
        <sz val="10"/>
        <rFont val="Arial"/>
        <family val="2"/>
      </rPr>
      <t>)           :</t>
    </r>
  </si>
  <si>
    <r>
      <t>Range of Appraiser Averages (X</t>
    </r>
    <r>
      <rPr>
        <vertAlign val="superscript"/>
        <sz val="10"/>
        <rFont val="Arial"/>
        <family val="2"/>
      </rPr>
      <t>-</t>
    </r>
    <r>
      <rPr>
        <sz val="10"/>
        <rFont val="Arial"/>
        <family val="2"/>
      </rPr>
      <t xml:space="preserve"> diff)      :</t>
    </r>
  </si>
  <si>
    <r>
      <t>Upper Control Limit (R</t>
    </r>
    <r>
      <rPr>
        <vertAlign val="superscript"/>
        <sz val="10"/>
        <rFont val="Arial"/>
        <family val="2"/>
      </rPr>
      <t>-</t>
    </r>
    <r>
      <rPr>
        <sz val="10"/>
        <rFont val="Arial"/>
        <family val="2"/>
      </rPr>
      <t>) (UCL</t>
    </r>
    <r>
      <rPr>
        <sz val="8"/>
        <rFont val="Arial"/>
        <family val="2"/>
      </rPr>
      <t>R</t>
    </r>
    <r>
      <rPr>
        <vertAlign val="superscript"/>
        <sz val="10"/>
        <rFont val="Arial"/>
        <family val="2"/>
      </rPr>
      <t>-</t>
    </r>
    <r>
      <rPr>
        <sz val="10"/>
        <rFont val="Arial"/>
        <family val="2"/>
      </rPr>
      <t>)             :</t>
    </r>
  </si>
  <si>
    <r>
      <t>Lower Control Limit (R</t>
    </r>
    <r>
      <rPr>
        <vertAlign val="superscript"/>
        <sz val="10"/>
        <rFont val="Arial"/>
        <family val="2"/>
      </rPr>
      <t>-</t>
    </r>
    <r>
      <rPr>
        <sz val="10"/>
        <rFont val="Arial"/>
        <family val="2"/>
      </rPr>
      <t>) (LCL</t>
    </r>
    <r>
      <rPr>
        <sz val="8"/>
        <rFont val="Arial"/>
        <family val="2"/>
      </rPr>
      <t>R</t>
    </r>
    <r>
      <rPr>
        <vertAlign val="superscript"/>
        <sz val="10"/>
        <rFont val="Arial"/>
        <family val="2"/>
      </rPr>
      <t>-</t>
    </r>
    <r>
      <rPr>
        <sz val="10"/>
        <rFont val="Arial"/>
        <family val="2"/>
      </rPr>
      <t>)             :</t>
    </r>
  </si>
  <si>
    <r>
      <t>Repeatability (EV)  : R</t>
    </r>
    <r>
      <rPr>
        <vertAlign val="superscript"/>
        <sz val="10"/>
        <rFont val="Arial"/>
        <family val="2"/>
      </rPr>
      <t>-</t>
    </r>
    <r>
      <rPr>
        <sz val="10"/>
        <rFont val="Arial"/>
        <family val="2"/>
      </rPr>
      <t xml:space="preserve"> x K1</t>
    </r>
  </si>
  <si>
    <r>
      <t xml:space="preserve">Enter letter </t>
    </r>
    <r>
      <rPr>
        <b/>
        <sz val="10"/>
        <rFont val="Arial"/>
        <family val="2"/>
      </rPr>
      <t>b</t>
    </r>
    <r>
      <rPr>
        <sz val="8"/>
        <rFont val="Arial"/>
        <family val="2"/>
      </rPr>
      <t xml:space="preserve"> in appopriate box</t>
    </r>
  </si>
  <si>
    <t>Product Name</t>
  </si>
  <si>
    <t>Product No</t>
  </si>
  <si>
    <t>Model</t>
  </si>
  <si>
    <t>Pallet Packing/Trollies Details</t>
  </si>
  <si>
    <t>Customer Name</t>
  </si>
  <si>
    <t>Pallet/Box/Trollies Dim</t>
  </si>
  <si>
    <t>Photograph of Final Packing (One Unit)</t>
  </si>
  <si>
    <t>Photograph of Final Pallet/Box/Bin/Trolley</t>
  </si>
  <si>
    <t>L</t>
  </si>
  <si>
    <t>W</t>
  </si>
  <si>
    <t>H</t>
  </si>
  <si>
    <t>Qty/
Package</t>
  </si>
  <si>
    <t>Photos of Different phases of parts paacking to be pasted here</t>
  </si>
  <si>
    <t>Special instructions and Remarks:</t>
  </si>
  <si>
    <t>Supplier Approval</t>
  </si>
  <si>
    <t>Dispatch</t>
  </si>
  <si>
    <t>Quality</t>
  </si>
  <si>
    <t>Stores</t>
  </si>
  <si>
    <t>SQA/Quality</t>
  </si>
  <si>
    <t>Customer (ETPL) Approval</t>
  </si>
  <si>
    <t>Mktg / Production</t>
  </si>
  <si>
    <t>Purchase / Sourcing</t>
  </si>
  <si>
    <t>PACKING STANDARD</t>
  </si>
  <si>
    <t>Weight (Empty)</t>
  </si>
  <si>
    <t>Final Packaging</t>
  </si>
  <si>
    <t>Weight (Final)</t>
  </si>
  <si>
    <t>Instruction for Transporter etc:</t>
  </si>
  <si>
    <t>Finish Required / Specification</t>
  </si>
  <si>
    <t>Observation</t>
  </si>
  <si>
    <t xml:space="preserve">Parameter </t>
  </si>
  <si>
    <t>Availability</t>
  </si>
  <si>
    <t>Gauge Type</t>
  </si>
  <si>
    <t>CHECKING AIDS</t>
  </si>
  <si>
    <t>Date (Orig)</t>
  </si>
  <si>
    <t>Rev. No.</t>
  </si>
  <si>
    <t>Part No.</t>
  </si>
  <si>
    <t>Resp.</t>
  </si>
  <si>
    <t>Target Date</t>
  </si>
  <si>
    <t>Action taken
(Completion Date)</t>
  </si>
  <si>
    <t>Model year(s) / Program(s) :</t>
  </si>
  <si>
    <t>Rev. No:</t>
  </si>
  <si>
    <t>Revision Date:</t>
  </si>
  <si>
    <t>Prevention Control</t>
  </si>
  <si>
    <t>Detection Control</t>
  </si>
  <si>
    <t>Current Design</t>
  </si>
  <si>
    <t>Requirement</t>
  </si>
  <si>
    <t>Occurrence</t>
  </si>
  <si>
    <t>Detection</t>
  </si>
  <si>
    <t>Parameter</t>
  </si>
  <si>
    <t>Date:</t>
  </si>
  <si>
    <t>PRE-DISPATCH INSPECTION REPORT</t>
  </si>
  <si>
    <t>Invoice Date:</t>
  </si>
  <si>
    <t>Invoice No.:</t>
  </si>
  <si>
    <t>Lot Size:</t>
  </si>
  <si>
    <t>Sample Size:</t>
  </si>
  <si>
    <t>Mechanical properties Test Report</t>
  </si>
  <si>
    <t>Chemical properties Test Report</t>
  </si>
  <si>
    <t>Stages</t>
  </si>
  <si>
    <t>Poka-Yoke Purpose</t>
  </si>
  <si>
    <t>Details</t>
  </si>
  <si>
    <t>Photo</t>
  </si>
  <si>
    <t>Rev. No.  :</t>
  </si>
  <si>
    <t xml:space="preserve">Rev. Date: </t>
  </si>
  <si>
    <t>CUSTOMER :</t>
  </si>
  <si>
    <t xml:space="preserve"> INITIAL SUBMISSION</t>
  </si>
  <si>
    <t>ADDRESS CHANGE</t>
  </si>
  <si>
    <t>CONTACT NAME CHANGE</t>
  </si>
  <si>
    <t xml:space="preserve"> ADD NEW LOCATION</t>
  </si>
  <si>
    <t>SUPPLIER NAME CHANGE</t>
  </si>
  <si>
    <t>Contact</t>
  </si>
  <si>
    <t>Quality head</t>
  </si>
  <si>
    <t>New Project / Marketing</t>
  </si>
  <si>
    <t>LIST OF SUPPLIER</t>
  </si>
  <si>
    <t>PRODUCT WEIGHT DETAILS</t>
  </si>
  <si>
    <t>Auranagabad</t>
  </si>
  <si>
    <t>JPFPL</t>
  </si>
  <si>
    <t>BILL OF MATERIAL</t>
  </si>
  <si>
    <t>CUSTOMER ENGINEERING APPROVAL</t>
  </si>
  <si>
    <t>Ok</t>
  </si>
  <si>
    <t>0-0.1</t>
  </si>
  <si>
    <t>0.1-0.3</t>
  </si>
  <si>
    <t>0.3-0.5</t>
  </si>
  <si>
    <t>0.5-0.7</t>
  </si>
  <si>
    <t>0.7-0.9</t>
  </si>
  <si>
    <t>0.9-1.1</t>
  </si>
  <si>
    <t>&gt;1.1</t>
  </si>
  <si>
    <t>Reading</t>
  </si>
  <si>
    <t>Visual</t>
  </si>
  <si>
    <t>: 01</t>
  </si>
  <si>
    <t>Name of Certification (ISO/TS 16949 / ISO 9001)</t>
  </si>
  <si>
    <t>INITIAL PROCESS CAPABILITY STUDY
(With USL Value only)</t>
  </si>
  <si>
    <t>FITTMENT, FUNCTION &amp; AESTHETIC PARAMETER STUDY</t>
  </si>
  <si>
    <t>POKA-YOKE / CONTROL METHOD</t>
  </si>
  <si>
    <t>POTENTIAL FAILURE MODE &amp; EFFECTS ANALYSIS (Design FMEA)</t>
  </si>
  <si>
    <r>
      <t>Prepared by:</t>
    </r>
    <r>
      <rPr>
        <b/>
        <sz val="10"/>
        <rFont val="Arial"/>
        <family val="2"/>
      </rPr>
      <t xml:space="preserve"> </t>
    </r>
  </si>
  <si>
    <r>
      <t>Checked by:</t>
    </r>
    <r>
      <rPr>
        <b/>
        <sz val="10"/>
        <rFont val="Arial"/>
        <family val="2"/>
      </rPr>
      <t xml:space="preserve"> </t>
    </r>
  </si>
  <si>
    <r>
      <t>Approved by:</t>
    </r>
    <r>
      <rPr>
        <b/>
        <sz val="10"/>
        <rFont val="Arial"/>
        <family val="2"/>
      </rPr>
      <t xml:space="preserve"> </t>
    </r>
  </si>
  <si>
    <t>Name of the TIER 3 Supplier</t>
  </si>
  <si>
    <t xml:space="preserve"> -</t>
  </si>
  <si>
    <t>-</t>
  </si>
  <si>
    <t xml:space="preserve">  -</t>
  </si>
  <si>
    <t>Gauge R&amp;R value upto 10 % is accepted. Gauge R&amp;R Value above 30 % is rejected, and requires re-study after the deficiencies are corrected.</t>
  </si>
  <si>
    <t xml:space="preserve">Gauge R&amp;R value above 10 % but below 30 % may be acceptable, provided the No. of Data Categories (NDC) is atleast 5, depending upon the risks </t>
  </si>
  <si>
    <t>Master Sample Identification Card</t>
  </si>
  <si>
    <t>Rev No. &amp; Date</t>
  </si>
  <si>
    <t>Date of PSW Approval</t>
  </si>
  <si>
    <t>Printing Identification Details</t>
  </si>
  <si>
    <t>Sample Identification Details</t>
  </si>
  <si>
    <t>Project Reference</t>
  </si>
  <si>
    <t>Storage Location</t>
  </si>
  <si>
    <t>Validity date</t>
  </si>
  <si>
    <t>Supplier- Head Quality</t>
  </si>
  <si>
    <t>ETPL-QA</t>
  </si>
  <si>
    <t>CHARACTERISTIC MATRIX</t>
  </si>
  <si>
    <t>PROCESS FUNCTION SHEET</t>
  </si>
  <si>
    <t>Operation</t>
  </si>
  <si>
    <t>Desired Outcome</t>
  </si>
  <si>
    <t>Measurable</t>
  </si>
  <si>
    <t>If Yes, Measuring System</t>
  </si>
  <si>
    <t>Present Control Method</t>
  </si>
  <si>
    <t>Dominance</t>
  </si>
  <si>
    <t>Incoming Source of Variation</t>
  </si>
  <si>
    <t>Process Characteristics</t>
  </si>
  <si>
    <t>Process Flow</t>
  </si>
  <si>
    <t>Manual</t>
  </si>
  <si>
    <t>Std. packing</t>
  </si>
  <si>
    <t>b</t>
  </si>
  <si>
    <t>Raw Material Inspection</t>
  </si>
  <si>
    <t>Visual Defect</t>
  </si>
  <si>
    <t>Outer Diameter</t>
  </si>
  <si>
    <t>Raw Material Inward</t>
  </si>
  <si>
    <t>Micrometer</t>
  </si>
  <si>
    <t>Sample piece Inspection</t>
  </si>
  <si>
    <t>Checked at the time of setting</t>
  </si>
  <si>
    <t>Tool Inspection Frequency Maintain</t>
  </si>
  <si>
    <t xml:space="preserve">First Piece Approval  &amp; In process Inspection </t>
  </si>
  <si>
    <t>Thickness over size</t>
  </si>
  <si>
    <t>Inward  Inspection</t>
  </si>
  <si>
    <t xml:space="preserve">Supplier Manufacturing Defect    </t>
  </si>
  <si>
    <t>Wrong Supplie</t>
  </si>
  <si>
    <t xml:space="preserve">Thickness of Material is given on Purchase Order    </t>
  </si>
  <si>
    <t>M1</t>
  </si>
  <si>
    <t>Incoming Inspection</t>
  </si>
  <si>
    <t xml:space="preserve">Supplier Manufacturing Defect                  </t>
  </si>
  <si>
    <t>M2</t>
  </si>
  <si>
    <t>Excessive Burr</t>
  </si>
  <si>
    <t xml:space="preserve">100 % Inspection </t>
  </si>
  <si>
    <t>Skipped Scratch Mark, Rusty &amp; Damage</t>
  </si>
  <si>
    <t>1. Wrong Inspection
2. Not Train inspection Operator                                     3. Mix up (Improper Handling)</t>
  </si>
  <si>
    <t xml:space="preserve">1. Training to operator 
2. Final rejection kept separately with identification  PDI. enclosing with </t>
  </si>
  <si>
    <t xml:space="preserve">Wrong Qty, Wrong Placement </t>
  </si>
  <si>
    <t>Standard Packing</t>
  </si>
  <si>
    <t>Standard pack quantity, Store right Qty in right place</t>
  </si>
  <si>
    <t>Improper Handling, Weighed M/C Setting Improper</t>
  </si>
  <si>
    <t xml:space="preserve">Visual   </t>
  </si>
  <si>
    <t>1.  Visual Inspection
2.  PDI. Enclosing with Tag.</t>
  </si>
  <si>
    <t>L.C.</t>
  </si>
  <si>
    <t>OK</t>
  </si>
  <si>
    <t>Thickness</t>
  </si>
  <si>
    <t>Checking Instrument</t>
  </si>
  <si>
    <t>SAPTAGIRI IND.</t>
  </si>
  <si>
    <t>Q.C.</t>
  </si>
  <si>
    <t>SI</t>
  </si>
  <si>
    <t>Per Lot</t>
  </si>
  <si>
    <t>Incoming test report</t>
  </si>
  <si>
    <t>Digital Vernier</t>
  </si>
  <si>
    <t>No Burr</t>
  </si>
  <si>
    <t>2Hrs</t>
  </si>
  <si>
    <t>Excess Burr</t>
  </si>
  <si>
    <t>Checking Aid No     SPT LOC310</t>
  </si>
  <si>
    <t>Raw Material Purchase</t>
  </si>
  <si>
    <t xml:space="preserve">  NAME:     Mr. Ajay Gandhi</t>
  </si>
  <si>
    <t xml:space="preserve"> Phone:  8554985501</t>
  </si>
  <si>
    <t xml:space="preserve">  NAME:  Mr. Hemant Gandhi</t>
  </si>
  <si>
    <t xml:space="preserve"> Phone:   8554985502</t>
  </si>
  <si>
    <t>Wrong Material Send By Supplier</t>
  </si>
  <si>
    <t xml:space="preserve">Specs of Matl. Is Given on Purchase Order    </t>
  </si>
  <si>
    <t>Approved Source with Material TC for Each Lot</t>
  </si>
  <si>
    <t>Purchase Order send Suppler</t>
  </si>
  <si>
    <t>FITTMENT :</t>
  </si>
  <si>
    <t>FUNCTION:</t>
  </si>
  <si>
    <t>AESTHETIC:</t>
  </si>
  <si>
    <t>E-mail : arg.2875@gmail.com</t>
  </si>
  <si>
    <t xml:space="preserve">Organization Authorized Signature :       </t>
  </si>
  <si>
    <t>Print Name : Mr. H. R. Gandhi</t>
  </si>
  <si>
    <t>Phone no:  8554985502</t>
  </si>
  <si>
    <t>Remark-    OK</t>
  </si>
  <si>
    <t>Digital Height Gauge with Surface Plate</t>
  </si>
  <si>
    <t>Lever Dial</t>
  </si>
  <si>
    <t>Q.A.Dept.</t>
  </si>
  <si>
    <t>Photographs of Fixtures, Tools, Gauges and Testing facility</t>
  </si>
  <si>
    <t>Remarks:  OK</t>
  </si>
  <si>
    <t>5 Pcs / Per Lot</t>
  </si>
  <si>
    <r>
      <t>Prepared by:</t>
    </r>
    <r>
      <rPr>
        <b/>
        <sz val="10"/>
        <rFont val="Arial"/>
        <family val="2"/>
      </rPr>
      <t xml:space="preserve">  </t>
    </r>
  </si>
  <si>
    <t>SI/MI/01</t>
  </si>
  <si>
    <t>SR NO.</t>
  </si>
  <si>
    <t>DIMENSION</t>
  </si>
  <si>
    <t xml:space="preserve">SPECIFICATION </t>
  </si>
  <si>
    <t>Measuring Instrument</t>
  </si>
  <si>
    <t>OBSERVATION</t>
  </si>
  <si>
    <t>REMARK</t>
  </si>
  <si>
    <t>DVC</t>
  </si>
  <si>
    <t>Remark:- Accepted</t>
  </si>
  <si>
    <r>
      <t>Date:</t>
    </r>
    <r>
      <rPr>
        <b/>
        <sz val="10"/>
        <rFont val="Arial"/>
        <family val="2"/>
      </rPr>
      <t xml:space="preserve"> </t>
    </r>
  </si>
  <si>
    <t>Dated:     01.10.2016</t>
  </si>
  <si>
    <t xml:space="preserve">Purchase Order No.     </t>
  </si>
  <si>
    <t>Weight (kg) :   0.019 gms.</t>
  </si>
  <si>
    <t>Dated________________</t>
  </si>
  <si>
    <r>
      <t xml:space="preserve">Date  </t>
    </r>
    <r>
      <rPr>
        <u/>
        <sz val="10"/>
        <rFont val="Arial"/>
        <family val="2"/>
      </rPr>
      <t xml:space="preserve"> : 01.10.2016</t>
    </r>
  </si>
  <si>
    <t>I affirm that the sample represented by this warrant are representative of our parts, have been made to the applicable Production  Part Approval Process Manual 4th Edition requirements. I further affirm that these samples were produced at the production rate of 15000/12 hours.  I also certify that documented evidence of such compliance is on file &amp; available for review. I have noted any deviation from this declaration below.</t>
  </si>
  <si>
    <t>Layout Inspection Report</t>
  </si>
  <si>
    <t>LOT QTY:- 05 nos.</t>
  </si>
  <si>
    <t>Total Length</t>
  </si>
  <si>
    <t>Mold / Cavity / Production Process   Blanking, Forming &amp; Chamfaring</t>
  </si>
  <si>
    <t>Endurance Technologies Pvt. Ltd, Sanand</t>
  </si>
  <si>
    <t>Mr. F.T. AHMED</t>
  </si>
  <si>
    <t>In-House</t>
  </si>
  <si>
    <t>Totall Length</t>
  </si>
  <si>
    <t>:</t>
  </si>
  <si>
    <t>;</t>
  </si>
  <si>
    <t>01.10.2024</t>
  </si>
  <si>
    <t>Inner Diameter</t>
  </si>
  <si>
    <t>Apperance</t>
  </si>
  <si>
    <t>HG+Dial</t>
  </si>
  <si>
    <t>05 NOS</t>
  </si>
  <si>
    <t xml:space="preserve">Part Name:  </t>
  </si>
  <si>
    <t xml:space="preserve"> O.D.</t>
  </si>
  <si>
    <t>Engineering Change level:   XB</t>
  </si>
  <si>
    <t>T.I</t>
  </si>
  <si>
    <t>Buffing</t>
  </si>
  <si>
    <t>Buffing Machine</t>
  </si>
  <si>
    <t>Inspection</t>
  </si>
  <si>
    <t>Mr.Shubham</t>
  </si>
  <si>
    <t>Mr.Shubham Vaijwade</t>
  </si>
  <si>
    <t>: 18.08.23</t>
  </si>
  <si>
    <t>: 02.04.2024</t>
  </si>
  <si>
    <t>NO Scratch</t>
  </si>
  <si>
    <t>Found Scratches</t>
  </si>
  <si>
    <t>Given Instruction TO Operator</t>
  </si>
  <si>
    <t>Mr. Shubham</t>
  </si>
  <si>
    <t>Mr. Ninad</t>
  </si>
  <si>
    <r>
      <t xml:space="preserve">SAPTAGIRI Engineering PVT.LTD.
</t>
    </r>
    <r>
      <rPr>
        <b/>
        <sz val="9"/>
        <color indexed="61"/>
        <rFont val="Verdana"/>
        <family val="2"/>
      </rPr>
      <t>PLOT NO.11-12, GUT NO.23 SAI UDYOG NAGARI MIDC Waluj, Chhatrapati Sambhaji Nagar</t>
    </r>
  </si>
  <si>
    <t>PLOT NO.11-12, GUT NO.23 SAI UDYOG NAGARI MIDC Waluj, Chatrapati Sambhajinagar.</t>
  </si>
  <si>
    <t>SAPTAGIRI Engineering PVT.LTD.</t>
  </si>
  <si>
    <t>Cpk 1.33</t>
  </si>
  <si>
    <t>SAPTAGIRI ENGINEERING PVT.LTD.</t>
  </si>
  <si>
    <t xml:space="preserve">  NAME:   Mr.Nitin Wagade</t>
  </si>
  <si>
    <t xml:space="preserve">MR.Ghorpade </t>
  </si>
  <si>
    <t>Mr.Nitin Wagade</t>
  </si>
  <si>
    <t>Mr.Sachin Chavan</t>
  </si>
  <si>
    <t xml:space="preserve"> MIDC Waluj, chhatrapati Sambhaji Nagar</t>
  </si>
  <si>
    <t>SAPTAGIRI Engineering PVT.LTD.  /  100165</t>
  </si>
  <si>
    <t xml:space="preserve">Shubham </t>
  </si>
  <si>
    <t>Approved  By : Mr Nitin Wagade</t>
  </si>
  <si>
    <t>: Mr. Nitin Wagade</t>
  </si>
  <si>
    <t>, MIDC Waluj, Chhatrapati Sambhaji Nagar</t>
  </si>
  <si>
    <t>MIDC Waluj, Chhatrapati Sambhaji Nagar</t>
  </si>
  <si>
    <t xml:space="preserve">MIDC Waluj, Chhatrapati Sambhaji Nagar </t>
  </si>
  <si>
    <t xml:space="preserve"> MIDC Waluj, Chhatrapati Sambhaji Nagar</t>
  </si>
  <si>
    <t>, MIDC, Waluj Aurangabad</t>
  </si>
  <si>
    <t xml:space="preserve"> MIDC Waluj Chhtrapati Sambhaji Nagar</t>
  </si>
  <si>
    <t xml:space="preserve"> MIDC, Waluj Aurangabad</t>
  </si>
  <si>
    <t xml:space="preserve"> MIDC Waluj,Chhatrapti Sambhaji Nagar</t>
  </si>
  <si>
    <t>MIDC Waluj, Chhatrapti Sambhaji Nagar</t>
  </si>
  <si>
    <t>MIDC Wale, ,Chhatrapti Sambhaji Nagar</t>
  </si>
  <si>
    <t xml:space="preserve"> MIDC Waluj, ,Chhatrapti Sambhaji Nagar</t>
  </si>
  <si>
    <t>SAPTAGIRI Engineering PVT.LTD.  /  1012173</t>
  </si>
  <si>
    <t>Approved By : Mr. Nitin Wagade</t>
  </si>
  <si>
    <t>Mr. Nitin Wagade</t>
  </si>
  <si>
    <t>Approved by : Mr. Nitin Wagade</t>
  </si>
  <si>
    <r>
      <t>Approved by:</t>
    </r>
    <r>
      <rPr>
        <b/>
        <sz val="10"/>
        <rFont val="Arial"/>
        <family val="2"/>
      </rPr>
      <t xml:space="preserve">   Mr. Nitin Wagade</t>
    </r>
  </si>
  <si>
    <t>MR.Nitin Wagade</t>
  </si>
  <si>
    <t xml:space="preserve"> MIDC Waluj.Chhatrapati Sambhaji Nagar</t>
  </si>
  <si>
    <t>Mr. Gaurav</t>
  </si>
  <si>
    <t>: Mr.Shubham Vaijwade</t>
  </si>
  <si>
    <t xml:space="preserve">                                Checked by : Mr.Shubham Vaijwade</t>
  </si>
  <si>
    <t>Prepared By : Mr.Shubham Vaijwade</t>
  </si>
  <si>
    <r>
      <t>Checked by:</t>
    </r>
    <r>
      <rPr>
        <b/>
        <sz val="10"/>
        <rFont val="Arial"/>
        <family val="2"/>
      </rPr>
      <t xml:space="preserve">    Mr.Shubham Vaijwade</t>
    </r>
  </si>
  <si>
    <t>Prepared by:   Mr.Shubham Vaijwade</t>
  </si>
  <si>
    <t>Checked by:   Mr.Shubham Vaijwade</t>
  </si>
  <si>
    <t>Approved by: Mr.Nitin Wagade</t>
  </si>
  <si>
    <t>Inspected By : Mr. Shubham Vaijwade</t>
  </si>
  <si>
    <t>INSPECTED BY:- : Mr.Shubham Vaijwade</t>
  </si>
  <si>
    <t>Supplier Name:  SAPTAGIRI  Engineering PVT.LTD.</t>
  </si>
  <si>
    <t>City : Chhatrapati Sambhaji Nagar  Region :   Waluj MIDC          Postal Code :        County :  In       Appllication</t>
  </si>
  <si>
    <t>Plant Location: MIDC Waluj, Chhatrapti Sambhaji Nagar</t>
  </si>
  <si>
    <t>Tata</t>
  </si>
  <si>
    <t xml:space="preserve">  NAME:  Mr. Sachin Chavan</t>
  </si>
  <si>
    <t xml:space="preserve">  NAME:  Mr. Ramdas Chavan</t>
  </si>
  <si>
    <t xml:space="preserve">  NAME:   Mr. Ramdas Chavan</t>
  </si>
  <si>
    <t xml:space="preserve"> Phone:   7588376008</t>
  </si>
  <si>
    <t xml:space="preserve"> Phone:  9168619810</t>
  </si>
  <si>
    <t xml:space="preserve"> Phone:  9421309437</t>
  </si>
  <si>
    <t>Mailing Address:      argandhi@saptagirigroup.in</t>
  </si>
  <si>
    <t xml:space="preserve"> Phone: 9421309437</t>
  </si>
  <si>
    <t>Mailing Address:   production@saptagirigroup.in</t>
  </si>
  <si>
    <t>Mailing Address:   quality@saptagirigroup.in</t>
  </si>
  <si>
    <t>Mailing Address:   toolroom@saptagirigroup.in</t>
  </si>
  <si>
    <t>Mailing Address:  hrgandhi@saptagirigroup.in</t>
  </si>
  <si>
    <t>DATE:  23.04.2024</t>
  </si>
  <si>
    <r>
      <t>Supplier Name:</t>
    </r>
    <r>
      <rPr>
        <b/>
        <sz val="12"/>
        <rFont val="Arial"/>
        <family val="2"/>
      </rPr>
      <t xml:space="preserve">  SAPTAGIRI Engineering PVT.LTD.</t>
    </r>
  </si>
  <si>
    <t>Concentricity</t>
  </si>
  <si>
    <t>Diameter</t>
  </si>
  <si>
    <t>Notes</t>
  </si>
  <si>
    <t>Surface Finish</t>
  </si>
  <si>
    <t xml:space="preserve">Visual </t>
  </si>
  <si>
    <t>Burr,Crack,Rust Not Allowed</t>
  </si>
  <si>
    <t>Date : 23.04.2024</t>
  </si>
  <si>
    <t xml:space="preserve">Buffing </t>
  </si>
  <si>
    <t>Daily Tool Life Monitor</t>
  </si>
  <si>
    <t>NO Dent</t>
  </si>
  <si>
    <t>DFT Meter</t>
  </si>
  <si>
    <t>Well surface finish</t>
  </si>
  <si>
    <r>
      <t>Supplier Name:</t>
    </r>
    <r>
      <rPr>
        <b/>
        <sz val="10"/>
        <rFont val="Arial"/>
        <family val="2"/>
      </rPr>
      <t xml:space="preserve">  Saptagiri Engineering PVT.LTD.</t>
    </r>
  </si>
  <si>
    <t>Supplier Name:   Saptagiri Engineeering PVT.LTD.</t>
  </si>
  <si>
    <t>Supplier Name: Saptagiri Engineering PVT.LTD.</t>
  </si>
  <si>
    <t>Saptagiri Engineering Pvt.Ltd.</t>
  </si>
  <si>
    <t>Saptagiri Engineering Pvt.Ltd.             MIDC Waluj, Chhatrapti Sambhaji Nagar.</t>
  </si>
  <si>
    <r>
      <t xml:space="preserve">SAPTAGIRI ENGINEERING PVT.LTD.
</t>
    </r>
    <r>
      <rPr>
        <b/>
        <sz val="8"/>
        <rFont val="Arial"/>
        <family val="2"/>
      </rPr>
      <t>MIDC Waluj, Chhatrapati Sambhaji Nagar</t>
    </r>
  </si>
  <si>
    <t>Title :  SAPTAGIRI ENGINEERING</t>
  </si>
  <si>
    <t>Visual Inspection</t>
  </si>
  <si>
    <t xml:space="preserve">        Endurance Technologies Ltd, Waluj MIDC.</t>
  </si>
  <si>
    <t>XD</t>
  </si>
  <si>
    <t>S2DF027030</t>
  </si>
  <si>
    <t>Customer Part No.: S2DF027030</t>
  </si>
  <si>
    <t>S2DF027030/XD</t>
  </si>
  <si>
    <t xml:space="preserve"> Change Level : XD</t>
  </si>
  <si>
    <t>Part No.:S2DF027030/XD</t>
  </si>
  <si>
    <t>Rev: XD Date: 16.03.2021</t>
  </si>
  <si>
    <t>Dust Cover (J1A)</t>
  </si>
  <si>
    <t>Customer Part No :  S2DF027030/XD</t>
  </si>
  <si>
    <t>16.03.2021</t>
  </si>
  <si>
    <t>153.2gms.</t>
  </si>
  <si>
    <t>28.05.2024</t>
  </si>
  <si>
    <t>Part Name:  Dust Cover (J1)</t>
  </si>
  <si>
    <t>C.R.C.S GR.CR4 AS PER IS : 513</t>
  </si>
  <si>
    <t xml:space="preserve"> (J1A)</t>
  </si>
  <si>
    <t>PART NAME :   Dust Cover (J1A)</t>
  </si>
  <si>
    <r>
      <t>REV. NO. :</t>
    </r>
    <r>
      <rPr>
        <sz val="10"/>
        <rFont val="Arial"/>
        <family val="2"/>
      </rPr>
      <t>- XD</t>
    </r>
  </si>
  <si>
    <t>DATE - 28.05.2024</t>
  </si>
  <si>
    <t>Part Name: Dust Cover (J1A)</t>
  </si>
  <si>
    <t>Part Name:    Dust Cover (J1A)</t>
  </si>
  <si>
    <t>:  (J1A)</t>
  </si>
  <si>
    <r>
      <t xml:space="preserve">Part Name:  </t>
    </r>
    <r>
      <rPr>
        <b/>
        <sz val="12"/>
        <rFont val="Arial"/>
        <family val="2"/>
      </rPr>
      <t xml:space="preserve"> Dust Cover (J1A)</t>
    </r>
  </si>
  <si>
    <t>CED+MATT BLACK COATING</t>
  </si>
  <si>
    <t>EXT.LAB</t>
  </si>
  <si>
    <t>MTC ATTACHED</t>
  </si>
  <si>
    <t>MATERIAL</t>
  </si>
  <si>
    <t>Parpandicularity</t>
  </si>
  <si>
    <t>Hole Diameter</t>
  </si>
  <si>
    <t>0.5 wrt A</t>
  </si>
  <si>
    <r>
      <t>39.5</t>
    </r>
    <r>
      <rPr>
        <sz val="11"/>
        <color theme="1"/>
        <rFont val="Calibri"/>
        <family val="2"/>
      </rPr>
      <t>+0.2</t>
    </r>
  </si>
  <si>
    <t>64.5+0.5</t>
  </si>
  <si>
    <t>62.5 MIN</t>
  </si>
  <si>
    <t>80 Micron Minimum</t>
  </si>
  <si>
    <r>
      <t>85</t>
    </r>
    <r>
      <rPr>
        <sz val="10"/>
        <rFont val="Calibri"/>
        <family val="2"/>
      </rPr>
      <t>µm</t>
    </r>
  </si>
  <si>
    <t>90µm</t>
  </si>
  <si>
    <t>85µm</t>
  </si>
  <si>
    <t>CED+MATT BLACK POWDER COATING</t>
  </si>
  <si>
    <t>Model :- (J1)</t>
  </si>
  <si>
    <r>
      <t>90</t>
    </r>
    <r>
      <rPr>
        <sz val="11"/>
        <color theme="1"/>
        <rFont val="Calibri"/>
        <family val="2"/>
      </rPr>
      <t>+1</t>
    </r>
  </si>
  <si>
    <t>90+1</t>
  </si>
  <si>
    <t>ɸ64.5+0.5</t>
  </si>
  <si>
    <t>I.D</t>
  </si>
  <si>
    <t>ɸ62.5 MIN</t>
  </si>
  <si>
    <t>39.5+0.2</t>
  </si>
  <si>
    <t>Outer Diameter 64.5+0.5</t>
  </si>
  <si>
    <t>Hole Diameter 39.5+0.2</t>
  </si>
  <si>
    <t>surface Finish Thickness</t>
  </si>
  <si>
    <t xml:space="preserve">Sheet Shearing </t>
  </si>
  <si>
    <t xml:space="preserve">Blanking </t>
  </si>
  <si>
    <t>Material Thickness</t>
  </si>
  <si>
    <t>Width</t>
  </si>
  <si>
    <t>Material   (C R C S-EDD)</t>
  </si>
  <si>
    <t>I.D.</t>
  </si>
  <si>
    <r>
      <t>Date:</t>
    </r>
    <r>
      <rPr>
        <b/>
        <sz val="10"/>
        <rFont val="Arial"/>
        <family val="2"/>
      </rPr>
      <t xml:space="preserve"> 29.05.2024</t>
    </r>
  </si>
  <si>
    <t>Date: 29.05.2024</t>
  </si>
  <si>
    <t>Cpk-1.685</t>
  </si>
  <si>
    <t>Cpk-1.657</t>
  </si>
  <si>
    <t>29.05.2024</t>
  </si>
  <si>
    <t>Piercing</t>
  </si>
  <si>
    <t>Forming</t>
  </si>
  <si>
    <t>Delphi Powertrain Systems</t>
  </si>
  <si>
    <t>Potential Failure Mode and Effects Analysis (Process)</t>
  </si>
  <si>
    <t>SI/FMEA/65</t>
  </si>
  <si>
    <t>Product:</t>
  </si>
  <si>
    <t>Dhirajkumar</t>
  </si>
  <si>
    <t>Approval:</t>
  </si>
  <si>
    <t>01.08.2017</t>
  </si>
  <si>
    <t>30.01.2023</t>
  </si>
  <si>
    <t>Take action if RPN&gt;100</t>
  </si>
  <si>
    <t>Team Members:</t>
  </si>
  <si>
    <t>Mr. Hemant Gandhi, Mr. Chavan, Mr. Pankaj Ekhar,Mr.Nitin Wagade,Mr. Bachav</t>
  </si>
  <si>
    <t xml:space="preserve">Indicate where  correspondence between PFMEA date and Product print level is documented --&gt;           </t>
  </si>
  <si>
    <t xml:space="preserve">RPN Target : 1) If Sev = 10 &amp; RPN &gt;=10.     2) If Sev = 8 &amp; 9 , RPN &gt;=50.      3) If Sev = 1 to 7 , RPN &gt;=100 --&gt; Take action </t>
  </si>
  <si>
    <t>Opr #</t>
  </si>
  <si>
    <t>Current Process Controls
Detection</t>
  </si>
  <si>
    <t>Process Function/ Requirements</t>
  </si>
  <si>
    <t xml:space="preserve">Potential Effects of Failure- customer </t>
  </si>
  <si>
    <t>Potential Effects of Failure - manufacturing</t>
  </si>
  <si>
    <t>Potential Cause(s) / Mechanisms of Failure</t>
  </si>
  <si>
    <t>Current Process Controls
Prevention</t>
  </si>
  <si>
    <t>Rec. Actions</t>
  </si>
  <si>
    <t xml:space="preserve"> Resp. and Target Completion Date</t>
  </si>
  <si>
    <t>Responsable y Fecha de metas completas</t>
  </si>
  <si>
    <t xml:space="preserve">                                   Actions Taken</t>
  </si>
  <si>
    <t>Input review documents reference details</t>
  </si>
  <si>
    <t>10
Raw Material Inward- C.R.C.S GR.EDD AS PER IS : 513</t>
  </si>
  <si>
    <t xml:space="preserve">Sheet Length Oversize </t>
  </si>
  <si>
    <t>Next Opn:
No Effect
Assembly:
No Effect
Customer:
Parts will not accept
Field:
No Effect
Environment:
No Effect</t>
  </si>
  <si>
    <t>Process constraint</t>
  </si>
  <si>
    <t xml:space="preserve">Specs of Matl. Is Given on Purchase Order     </t>
  </si>
  <si>
    <t xml:space="preserve">Tool Wear Out    </t>
  </si>
  <si>
    <t xml:space="preserve">Process Control      </t>
  </si>
  <si>
    <t>Width Undersize</t>
  </si>
  <si>
    <t xml:space="preserve">Tool Wear Out </t>
  </si>
  <si>
    <t>Material</t>
  </si>
  <si>
    <t>Material Not As Per C.R.C.S GR.EDD AS PER IS : 513</t>
  </si>
  <si>
    <t>Incomplete  formation of final product</t>
  </si>
  <si>
    <t>Excess utilization of rawmaterial.</t>
  </si>
  <si>
    <t>Raw Material Supplier TC Cross Check by IS:513</t>
  </si>
  <si>
    <t>20                        Sheet Shaearing</t>
  </si>
  <si>
    <t>Incrase in internal rejection</t>
  </si>
  <si>
    <t xml:space="preserve">Setting Stopper of Shearing Machine not Done Properly </t>
  </si>
  <si>
    <t>1) Stopper is Given
2)Gauge  Checking 
3)SOP Display And 
4)Training to the Operator</t>
  </si>
  <si>
    <t>30              Blanking</t>
  </si>
  <si>
    <t xml:space="preserve">Outer Diameter  </t>
  </si>
  <si>
    <t xml:space="preserve">Outer Diameter Oversize </t>
  </si>
  <si>
    <t xml:space="preserve">Die Wear Out </t>
  </si>
  <si>
    <t>Outside Diameter ok</t>
  </si>
  <si>
    <t>Outside Diameter Oversize/  Undersize</t>
  </si>
  <si>
    <t>Apperance Ok</t>
  </si>
  <si>
    <t>Prepeared By :-
Mr Shubham Vaijwade</t>
  </si>
  <si>
    <t>Approved By:-
Mr. Nitin Wagade</t>
  </si>
  <si>
    <t>Material: IS 513</t>
  </si>
  <si>
    <t>1Hrs</t>
  </si>
  <si>
    <t xml:space="preserve"> PDI report ( SEPL/QA/04)</t>
  </si>
  <si>
    <t>Changeover Key</t>
  </si>
  <si>
    <t>Inspection Key</t>
  </si>
  <si>
    <t>Process Flow Diagram</t>
  </si>
  <si>
    <t>Part #</t>
  </si>
  <si>
    <t>P=Product</t>
  </si>
  <si>
    <t>A=Automatic</t>
  </si>
  <si>
    <t>Customer Part #</t>
  </si>
  <si>
    <t>T=Tooling</t>
  </si>
  <si>
    <t>M=Manual</t>
  </si>
  <si>
    <t xml:space="preserve">Product: </t>
  </si>
  <si>
    <t>PFD #</t>
  </si>
  <si>
    <t>SI/ML/11</t>
  </si>
  <si>
    <t>S=Software</t>
  </si>
  <si>
    <t>V=Visual</t>
  </si>
  <si>
    <t>Rev no/ Date:</t>
  </si>
  <si>
    <t>17.03.2024</t>
  </si>
  <si>
    <t>D=Dunnage</t>
  </si>
  <si>
    <t>Q=Quality Audit</t>
  </si>
  <si>
    <t>Prepared By:</t>
  </si>
  <si>
    <t>L=Label</t>
  </si>
  <si>
    <t>Symbol Instructions</t>
  </si>
  <si>
    <t>Op-
Seq</t>
  </si>
  <si>
    <t>Move</t>
  </si>
  <si>
    <t>Store/Get</t>
  </si>
  <si>
    <t>Inspect</t>
  </si>
  <si>
    <t>Rework</t>
  </si>
  <si>
    <t>Scrap/ Contain</t>
  </si>
  <si>
    <t>Changeover</t>
  </si>
  <si>
    <t xml:space="preserve">Operation Description
</t>
  </si>
  <si>
    <t>Class
(KPC, QCI)</t>
  </si>
  <si>
    <t>Significant Product Characteristics 
(Outputs)</t>
  </si>
  <si>
    <t>Class
(KCC, QCC)</t>
  </si>
  <si>
    <t>Significant Process Characteristics
(Inputs)</t>
  </si>
  <si>
    <t>Weighing, verifying DC &amp;
Visual</t>
  </si>
  <si>
    <t xml:space="preserve">Inspection of type  of  raw material </t>
  </si>
  <si>
    <t>Test Report,Inward Inspection Report  (SI/QA/01)</t>
  </si>
  <si>
    <t>Inspection of Physical Properties</t>
  </si>
  <si>
    <t>External Micrometer &amp;                        Vernier</t>
  </si>
  <si>
    <t xml:space="preserve"> Rejected raw material is moved to containment area then  the material is returned to Supplier</t>
  </si>
  <si>
    <t>Non confirmance material</t>
  </si>
  <si>
    <t>Storage</t>
  </si>
  <si>
    <t>Store the material with identification tag</t>
  </si>
  <si>
    <t>As per control plan</t>
  </si>
  <si>
    <t>Standard gauges &amp; (SI/ML/09)Instruments as per control Plan</t>
  </si>
  <si>
    <t>Setup Approval &amp; Inprocess Inspection</t>
  </si>
  <si>
    <t xml:space="preserve">Tool Life Report (SI/PRD/05)
</t>
  </si>
  <si>
    <t>Rejected parts are moved to scrap</t>
  </si>
  <si>
    <t>As per Control Plan</t>
  </si>
  <si>
    <t xml:space="preserve">
</t>
  </si>
  <si>
    <t>Parts are Store for next process &amp; moved to WIP area</t>
  </si>
  <si>
    <t>Free from Burr &amp; Damages</t>
  </si>
  <si>
    <t>Parts are Store for next process</t>
  </si>
  <si>
    <t>Quality Audit as per control plan frequency.</t>
  </si>
  <si>
    <t>Standard  Instruments as per control Plan</t>
  </si>
  <si>
    <t xml:space="preserve">Final Inspection Report(SEPL/QA/04)
</t>
  </si>
  <si>
    <t>Ok Parts are move to Packing</t>
  </si>
  <si>
    <t>as per packing standerd</t>
  </si>
  <si>
    <t>Packed boxes are move in to ware house/ Dock</t>
  </si>
  <si>
    <t>Shubham Vaijwade</t>
  </si>
  <si>
    <t>Blanking</t>
  </si>
  <si>
    <t>C.R.C.S GR.D OR DD  AS PER IS : 513</t>
  </si>
  <si>
    <t>Ok Parts are receiving Raw Material Inspection</t>
  </si>
  <si>
    <t>Ok Parts are sheet Sharing</t>
  </si>
  <si>
    <t>Ok Parts are move to 1 St Draw and Piercing</t>
  </si>
  <si>
    <t>Ok Parts are receiving from Blanking</t>
  </si>
  <si>
    <t>Deburring On Belt</t>
  </si>
  <si>
    <t>Ok Parts are receiving from 2nd Forming</t>
  </si>
  <si>
    <t>Ok Parts are receiving from Deburing</t>
  </si>
  <si>
    <t>Piercing Hole</t>
  </si>
  <si>
    <t xml:space="preserve"> Height ok</t>
  </si>
  <si>
    <t xml:space="preserve"> Height Under size</t>
  </si>
  <si>
    <t>Piercing Hole Diameter</t>
  </si>
  <si>
    <t>Piercing Hole Diameter Undersize</t>
  </si>
  <si>
    <t xml:space="preserve">Sheet Thickness </t>
  </si>
  <si>
    <t>Sheet Shearing</t>
  </si>
  <si>
    <t>Shearing Length &amp; Width</t>
  </si>
  <si>
    <t>tape</t>
  </si>
  <si>
    <t>FFPA/In process Report</t>
  </si>
  <si>
    <t>Shearing Machine</t>
  </si>
  <si>
    <t>Length &amp; Width Under Size</t>
  </si>
  <si>
    <t>Die Block wear out</t>
  </si>
  <si>
    <t xml:space="preserve">Outer Diameter </t>
  </si>
  <si>
    <t>Press Machine</t>
  </si>
  <si>
    <t>Outer Diameter &amp; Width Under Size</t>
  </si>
  <si>
    <t>No Bur</t>
  </si>
  <si>
    <t>Found Burr</t>
  </si>
  <si>
    <t>Piercing Hole Dimeter Undersize</t>
  </si>
  <si>
    <t>1 mm</t>
  </si>
  <si>
    <t>90.+1</t>
  </si>
  <si>
    <t>63±0.2</t>
  </si>
  <si>
    <t>Digital Vernier Caliper 0.01</t>
  </si>
  <si>
    <t xml:space="preserve"> 39.5+0.2</t>
  </si>
  <si>
    <t>Dust Cover (J1A), Hole Diameter</t>
  </si>
  <si>
    <t>Raw Material Inspection (Coil)</t>
  </si>
  <si>
    <t>2nd Draw</t>
  </si>
  <si>
    <t>3 rd Draw</t>
  </si>
  <si>
    <t>3rd Draw</t>
  </si>
  <si>
    <t>Ok Parts are receiving from centre Hole Piercing</t>
  </si>
  <si>
    <t>Ok Parts are receiving from 3 rd  Draw</t>
  </si>
  <si>
    <t>Centre Hole Piercing+OD Trimming</t>
  </si>
  <si>
    <t>1 St Draw</t>
  </si>
  <si>
    <t>M3</t>
  </si>
  <si>
    <t>Wheel Grade</t>
  </si>
  <si>
    <t>40                            First Draw</t>
  </si>
  <si>
    <t>50                               2nd Draw</t>
  </si>
  <si>
    <t>60                                  3 rd Drdaw</t>
  </si>
  <si>
    <t>70                           Centre Hole Piercing &amp; OD Trimming</t>
  </si>
  <si>
    <t>80           Deburring On Belt</t>
  </si>
  <si>
    <t>90                  Buffing</t>
  </si>
  <si>
    <t>Height</t>
  </si>
  <si>
    <t>75 MAX</t>
  </si>
  <si>
    <t>2nd St Draw</t>
  </si>
  <si>
    <t>Centre Hole Piercing</t>
  </si>
  <si>
    <t>Height &amp; Height Under Size</t>
  </si>
  <si>
    <t xml:space="preserve">Height </t>
  </si>
  <si>
    <t>Draw Height</t>
  </si>
  <si>
    <t>103 MAX</t>
  </si>
  <si>
    <r>
      <t>83.5</t>
    </r>
    <r>
      <rPr>
        <sz val="10"/>
        <rFont val="Calibri"/>
        <family val="2"/>
      </rPr>
      <t>±</t>
    </r>
    <r>
      <rPr>
        <sz val="10"/>
        <rFont val="Arial"/>
        <family val="2"/>
      </rPr>
      <t>0.2</t>
    </r>
  </si>
  <si>
    <r>
      <t>53</t>
    </r>
    <r>
      <rPr>
        <sz val="10"/>
        <rFont val="Calibri"/>
        <family val="2"/>
      </rPr>
      <t>±</t>
    </r>
    <r>
      <rPr>
        <sz val="10"/>
        <rFont val="Arial"/>
        <family val="2"/>
      </rPr>
      <t>0.2</t>
    </r>
  </si>
  <si>
    <t>Dispatch To Surface Treatment</t>
  </si>
  <si>
    <t>1.First Piece Approval  &amp; In process Inspection                          2. Tool History Card</t>
  </si>
  <si>
    <t>1.First Piece Approval  &amp; In process Inspection                                                2. Tool History Card</t>
  </si>
  <si>
    <t xml:space="preserve">1.Tool History Card                                                         2.First Piece Approval  &amp; In process Inspection </t>
  </si>
  <si>
    <t>Get thepart after Buffing</t>
  </si>
  <si>
    <t>Material Dispatch To Powder Coating Supllier</t>
  </si>
  <si>
    <t>Ok Parts are receiving from 1st Draw</t>
  </si>
  <si>
    <t xml:space="preserve">40 Qty Per Bin </t>
  </si>
  <si>
    <t>100                        Finale Inspection</t>
  </si>
  <si>
    <t>110
Dispatch To Surface Treatment</t>
  </si>
  <si>
    <t>Metal Man Auto Pvt Ltd.</t>
  </si>
  <si>
    <t>Punch &amp; Die Block ware out</t>
  </si>
  <si>
    <t xml:space="preserve"> Die ware out</t>
  </si>
  <si>
    <t xml:space="preserve">     </t>
  </si>
  <si>
    <t>Tool Inspection Frequen Decide 50,000 Pcs Then Resharping Of Punch And Die Block</t>
  </si>
  <si>
    <t>Tool Inspection Frequen Decide 15,000 Pcs Then Resharping Of Punch And Insert</t>
  </si>
  <si>
    <t>Tool Inspection Frequen Decide 70,000 Pcs Then  Die Block Change</t>
  </si>
  <si>
    <t>Tool Inspection Frequen Decide 80,000 Pcs Then  Die Bush Change</t>
  </si>
  <si>
    <t>Wheel Consume</t>
  </si>
  <si>
    <t xml:space="preserve"> Belt Smooth OR Wear Out</t>
  </si>
  <si>
    <t>Deburring Belt Smooth Or Wear Out</t>
  </si>
  <si>
    <t>Puch Wear Out</t>
  </si>
  <si>
    <t>No Defects, No Dust, Arrage Peel,Bubble,Pin Hol,Scratch,Dent Mark</t>
  </si>
  <si>
    <t>S2DF02703O</t>
  </si>
  <si>
    <t>Part No. &amp; Rev: S2DF02703O/XD</t>
  </si>
  <si>
    <t>XD/ 16.03.2021</t>
  </si>
  <si>
    <t>S2DF02703O/XC</t>
  </si>
  <si>
    <t>Dust Cover J1A - (S2DF02703O/XD)</t>
  </si>
  <si>
    <t>PART NO :S2DF02703O</t>
  </si>
  <si>
    <t xml:space="preserve">Model: </t>
  </si>
  <si>
    <t>Part No. &amp; Rev: S2DF02703O&amp;XD</t>
  </si>
  <si>
    <t>S2DF02703O&amp;XD</t>
  </si>
  <si>
    <t>S2DF02703O / XD</t>
  </si>
  <si>
    <t>S2DF02703O/XD</t>
  </si>
  <si>
    <r>
      <t>Part No. &amp; Rev S2DF02703O</t>
    </r>
    <r>
      <rPr>
        <b/>
        <sz val="10"/>
        <rFont val="Arial"/>
        <family val="2"/>
      </rPr>
      <t xml:space="preserve"> / XD</t>
    </r>
  </si>
  <si>
    <t>Shown on Drawing No:      S2DF02703O/XD</t>
  </si>
  <si>
    <t>Cust. Part Number   S2DF02703O/XD</t>
  </si>
  <si>
    <t>Org. Part Number  :   S2DF02703O/XA</t>
  </si>
  <si>
    <t>Part No.:S2DF02703O/XD</t>
  </si>
  <si>
    <r>
      <t xml:space="preserve">Part Name: </t>
    </r>
    <r>
      <rPr>
        <b/>
        <sz val="10"/>
        <rFont val="Arial"/>
        <family val="2"/>
      </rPr>
      <t xml:space="preserve"> Dust Cover (J1A)</t>
    </r>
  </si>
  <si>
    <r>
      <t>Part No. &amp; Rev:</t>
    </r>
    <r>
      <rPr>
        <b/>
        <sz val="12"/>
        <rFont val="Arial"/>
        <family val="2"/>
      </rPr>
      <t xml:space="preserve">   S2DF02703O/XD</t>
    </r>
  </si>
  <si>
    <t>(S2DF02703O)</t>
  </si>
  <si>
    <t xml:space="preserve">Dust Cover (J1A) </t>
  </si>
  <si>
    <t>Part No :</t>
  </si>
  <si>
    <r>
      <t>1x168</t>
    </r>
    <r>
      <rPr>
        <sz val="10"/>
        <rFont val="Calibri"/>
        <family val="2"/>
      </rPr>
      <t>×</t>
    </r>
    <r>
      <rPr>
        <sz val="8"/>
        <rFont val="Arial"/>
        <family val="2"/>
      </rPr>
      <t xml:space="preserve">1250 </t>
    </r>
    <r>
      <rPr>
        <sz val="10"/>
        <rFont val="Arial"/>
        <family val="2"/>
      </rPr>
      <t>Sheet SIZE</t>
    </r>
  </si>
  <si>
    <t>Shearing Width</t>
  </si>
  <si>
    <t>Width Oversize</t>
  </si>
  <si>
    <t xml:space="preserve"> Inspection</t>
  </si>
  <si>
    <t>Sheet Size
(1x168ᵡ1250)</t>
  </si>
  <si>
    <t xml:space="preserve"> Vendor's Name &amp; Address </t>
  </si>
  <si>
    <t xml:space="preserve"> Control Plan</t>
  </si>
  <si>
    <t xml:space="preserve"> Customer's Name &amp; Address </t>
  </si>
  <si>
    <t>SAPTAGIRI ENGINEERING PVT. LTD.</t>
  </si>
  <si>
    <t>M/s. Endurance Pvt Ltd.</t>
  </si>
  <si>
    <t>PLOT 11-12, GUTNO23, SAI UDHYOG NAGARI, WALUJ MIDC</t>
  </si>
  <si>
    <t>E 92, MIDC Waluj, A'bad</t>
  </si>
  <si>
    <t xml:space="preserve">Prototype </t>
  </si>
  <si>
    <t>Pre-Launch</t>
  </si>
  <si>
    <t xml:space="preserve">               Production</t>
  </si>
  <si>
    <t xml:space="preserve"> Key Contact / Phone :-</t>
  </si>
  <si>
    <t>Ajay Gandhi</t>
  </si>
  <si>
    <t xml:space="preserve"> Control Plan No :-</t>
  </si>
  <si>
    <t xml:space="preserve">Date(Org.):  </t>
  </si>
  <si>
    <t>07.01.2019</t>
  </si>
  <si>
    <t>Mob.No:-8554985501</t>
  </si>
  <si>
    <t xml:space="preserve"> Rev.  -</t>
  </si>
  <si>
    <t xml:space="preserve">Date(Rev.)- </t>
  </si>
  <si>
    <t>Part No. / Latest Change Level :- S2DF02703O / XD</t>
  </si>
  <si>
    <t xml:space="preserve"> Core Team :- Mr. ARG, Mr. HRG, Mr. SUC, Mr. PANKAJ</t>
  </si>
  <si>
    <t xml:space="preserve"> Customer Engineering Approval / Date (If Required) :-  13.03.2003</t>
  </si>
  <si>
    <r>
      <t xml:space="preserve">Part Name :-  </t>
    </r>
    <r>
      <rPr>
        <b/>
        <sz val="10"/>
        <rFont val="Times New Roman"/>
        <family val="1"/>
      </rPr>
      <t>DUST COVER</t>
    </r>
  </si>
  <si>
    <t xml:space="preserve"> Supplier's / Plant Approval / Date :- SEPL</t>
  </si>
  <si>
    <t xml:space="preserve"> Customer Quality Approval / Date (If Required) :- </t>
  </si>
  <si>
    <t>Supplier's Plant :- Saptagiri Engineering pvt.ltd.</t>
  </si>
  <si>
    <t xml:space="preserve"> Other Approval Date (If Required) :-</t>
  </si>
  <si>
    <t xml:space="preserve"> Part /</t>
  </si>
  <si>
    <t xml:space="preserve"> Process Name /</t>
  </si>
  <si>
    <t xml:space="preserve"> Machine, Device,</t>
  </si>
  <si>
    <t xml:space="preserve"> Characteristics</t>
  </si>
  <si>
    <t>Spec Char. Class</t>
  </si>
  <si>
    <t xml:space="preserve"> Methods</t>
  </si>
  <si>
    <t xml:space="preserve"> Reaction Plan</t>
  </si>
  <si>
    <t xml:space="preserve"> Process </t>
  </si>
  <si>
    <t xml:space="preserve"> Operation</t>
  </si>
  <si>
    <t xml:space="preserve"> Jig, Tools </t>
  </si>
  <si>
    <t xml:space="preserve"> Product</t>
  </si>
  <si>
    <t xml:space="preserve"> Process</t>
  </si>
  <si>
    <t xml:space="preserve"> Product / Process</t>
  </si>
  <si>
    <t xml:space="preserve"> Evaluation</t>
  </si>
  <si>
    <t xml:space="preserve"> Sample</t>
  </si>
  <si>
    <t xml:space="preserve"> Control Method</t>
  </si>
  <si>
    <t xml:space="preserve"> No.</t>
  </si>
  <si>
    <t xml:space="preserve"> Description</t>
  </si>
  <si>
    <t>For Mfg.</t>
  </si>
  <si>
    <t xml:space="preserve"> Specification / Tolerance</t>
  </si>
  <si>
    <t xml:space="preserve"> Measurement Technique</t>
  </si>
  <si>
    <t xml:space="preserve"> Size</t>
  </si>
  <si>
    <t xml:space="preserve"> Frequency</t>
  </si>
  <si>
    <t>1.0±0.1 mm</t>
  </si>
  <si>
    <t>Incoming Inspection Report (Doc. No:SI/QA/01)</t>
  </si>
  <si>
    <t>Rejected the lot</t>
  </si>
  <si>
    <t>C.R.C.S. AS PER IS:513</t>
  </si>
  <si>
    <t>Supplier Material Test Report / Cross Check to Outside Laboratories Every 6 Month</t>
  </si>
  <si>
    <t>Coil  /  Sheet Shearing</t>
  </si>
  <si>
    <t>180 ±1.0 mm</t>
  </si>
  <si>
    <t>Set / Reset</t>
  </si>
  <si>
    <t>Burr</t>
  </si>
  <si>
    <t>100 Pcs.</t>
  </si>
  <si>
    <t xml:space="preserve">Regrinding of Tool after every 50,000 pcs. / Tool Inspection </t>
  </si>
  <si>
    <t>Hydraullic Press Machine</t>
  </si>
  <si>
    <t>174±0.2</t>
  </si>
  <si>
    <t>Inprocess inspection report 
SI/QA/02, FFPA SI/QA/02a
&amp; Tool History card
SI/PRD/04</t>
  </si>
  <si>
    <t>«</t>
  </si>
  <si>
    <t>No Excess Burr</t>
  </si>
  <si>
    <t>Inshore the Strip to touch the end gauge Stopper</t>
  </si>
  <si>
    <t>To touch the end gauge Stopper</t>
  </si>
  <si>
    <t>Every &amp; each strip</t>
  </si>
  <si>
    <t>Process Control Plan (Process Sheet)</t>
  </si>
  <si>
    <t xml:space="preserve">Blank Cleaning </t>
  </si>
  <si>
    <t xml:space="preserve">Manual </t>
  </si>
  <si>
    <t>Cleaning by cotton/ Cloths</t>
  </si>
  <si>
    <t xml:space="preserve">No loose burr, chips  &amp; No dust particles </t>
  </si>
  <si>
    <t>First piece approval &amp; inprocess inspection</t>
  </si>
  <si>
    <t>Appearance</t>
  </si>
  <si>
    <t>No Scoring Mark, Line Mark, No dent damage mark</t>
  </si>
  <si>
    <t xml:space="preserve">Draw Oil Application </t>
  </si>
  <si>
    <t>Draw oil apply on the blank</t>
  </si>
  <si>
    <t xml:space="preserve">Draw Oil apply to entire blank area evenly </t>
  </si>
  <si>
    <t>First Draw</t>
  </si>
  <si>
    <t>60 Max</t>
  </si>
  <si>
    <t>Height Gauge</t>
  </si>
  <si>
    <t>Outside Diameter</t>
  </si>
  <si>
    <t>107±0.2</t>
  </si>
  <si>
    <t>Second Draw</t>
  </si>
  <si>
    <t>88 Max</t>
  </si>
  <si>
    <t>78.5 ±0.2</t>
  </si>
  <si>
    <t>Third Draw</t>
  </si>
  <si>
    <t>115 Max</t>
  </si>
  <si>
    <t>63.5±0.2</t>
  </si>
  <si>
    <t>Piercing Centre Hole</t>
  </si>
  <si>
    <t>Center Hole Diameter</t>
  </si>
  <si>
    <t>39.5 + 0.2</t>
  </si>
  <si>
    <t>Collar Trimming</t>
  </si>
  <si>
    <t>100 +1.0</t>
  </si>
  <si>
    <t>63.5 ± 0.2</t>
  </si>
  <si>
    <t>Belt Grinding at Trimming / Cutting side</t>
  </si>
  <si>
    <t>Belt grinding machine</t>
  </si>
  <si>
    <t>Even Cutting edges</t>
  </si>
  <si>
    <t>Grade 220</t>
  </si>
  <si>
    <t>No Excess Burr, no cutting edges &amp; no damage</t>
  </si>
  <si>
    <t xml:space="preserve">Trimming / Cutting side Turning apply for the 50 % parts </t>
  </si>
  <si>
    <t xml:space="preserve">Turning Machine </t>
  </si>
  <si>
    <t xml:space="preserve">Turning at Cutting edge </t>
  </si>
  <si>
    <t>No swelling at cutting area</t>
  </si>
  <si>
    <t>Perpendicularity</t>
  </si>
  <si>
    <t>0.25 wrt A</t>
  </si>
  <si>
    <t>Dial + Height Gauge</t>
  </si>
  <si>
    <t>At Setting</t>
  </si>
  <si>
    <t xml:space="preserve">Draw Oil Cleaning </t>
  </si>
  <si>
    <t xml:space="preserve">Manual cleaning </t>
  </si>
  <si>
    <t xml:space="preserve">No Oil content, No loose burr, chips  &amp; No dust particles </t>
  </si>
  <si>
    <t>OD Buffing</t>
  </si>
  <si>
    <t>250, 400 , 600 grade</t>
  </si>
  <si>
    <t>FFPA SI/QA/02a
&amp; Tool History card
SI/PRD/04</t>
  </si>
  <si>
    <t>Face Buffing</t>
  </si>
  <si>
    <t>100 + 1.0</t>
  </si>
  <si>
    <t>39.5 +0.2</t>
  </si>
  <si>
    <t>CED + Powder Coating</t>
  </si>
  <si>
    <t>Visual defects</t>
  </si>
  <si>
    <t xml:space="preserve">Visual defects i.e uncover, bubble, dust , line mark , scoring mark, dent &amp; Damage </t>
  </si>
  <si>
    <t>SST Test Report</t>
  </si>
  <si>
    <t>No Rust before 800 Hrs.</t>
  </si>
  <si>
    <t>SST Test</t>
  </si>
  <si>
    <t>Every 6 Mon.</t>
  </si>
  <si>
    <t xml:space="preserve">SST Test </t>
  </si>
  <si>
    <t>Matt Black Powder Coating</t>
  </si>
  <si>
    <t xml:space="preserve"> CED + Powder Coating Thickness</t>
  </si>
  <si>
    <t>70 micron min</t>
  </si>
  <si>
    <t>DFT meter</t>
  </si>
  <si>
    <t>Final inspection</t>
  </si>
  <si>
    <t>No Buuble , dust , damage , scratches , no peel off</t>
  </si>
  <si>
    <t>Outer Diamete</t>
  </si>
  <si>
    <t>CED+ Powder Coating</t>
  </si>
  <si>
    <t>Packing/storing</t>
  </si>
  <si>
    <t>Packing Quantity &amp; Method</t>
  </si>
  <si>
    <t>Standard Quantity (40 Nos)/ Bin</t>
  </si>
  <si>
    <t>Weigher</t>
  </si>
  <si>
    <t>Repack.</t>
  </si>
  <si>
    <t>Store right Qty in right place</t>
  </si>
  <si>
    <t>Note:</t>
  </si>
  <si>
    <t>Spec Char. Class:-               Critical C         Major M1            Minor M2</t>
  </si>
  <si>
    <r>
      <rPr>
        <sz val="10"/>
        <rFont val="Times New Roman"/>
        <family val="1"/>
      </rPr>
      <t>"</t>
    </r>
    <r>
      <rPr>
        <sz val="10"/>
        <rFont val="Wingdings"/>
        <charset val="2"/>
      </rPr>
      <t>«</t>
    </r>
    <r>
      <rPr>
        <sz val="10"/>
        <rFont val="Times New Roman"/>
        <family val="1"/>
      </rPr>
      <t xml:space="preserve">" </t>
    </r>
    <r>
      <rPr>
        <b/>
        <sz val="10"/>
        <rFont val="Times New Roman"/>
        <family val="1"/>
      </rPr>
      <t>Reaction Plan:-</t>
    </r>
  </si>
  <si>
    <t xml:space="preserve">Q.C. Engineer to do defect analysis &amp; take preventative action plan &amp; record is core team to review &amp; revised control plan if required.     </t>
  </si>
  <si>
    <t xml:space="preserve">Production Incharge to check previous Supply.    </t>
  </si>
  <si>
    <t>All material lying at supplier end to be inspected 100%</t>
  </si>
  <si>
    <t xml:space="preserve"> Prepared By :Shubham Vaijwade    </t>
  </si>
  <si>
    <t xml:space="preserve"> Approved By : Nitin Wagde</t>
  </si>
  <si>
    <t>OD Trimming</t>
  </si>
  <si>
    <t xml:space="preserve">Centre Hole Piercing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</si>
</sst>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#,##0.00;[Red]&quot;-&quot;#,##0.00"/>
    <numFmt numFmtId="171" formatCode="&quot;$&quot;#,##0\ ;\(&quot;$&quot;#,##0\)"/>
    <numFmt numFmtId="172" formatCode="0_);\(0\)"/>
    <numFmt numFmtId="173" formatCode="0.0000"/>
    <numFmt numFmtId="174" formatCode="0.000"/>
    <numFmt numFmtId="175" formatCode="0.000000"/>
    <numFmt numFmtId="176" formatCode="0.00000"/>
    <numFmt numFmtId="177" formatCode="General_)"/>
    <numFmt numFmtId="178" formatCode="0.0"/>
    <numFmt numFmtId="179" formatCode="#,##0\ &quot;F&quot;;\-#,##0\ &quot;F&quot;"/>
    <numFmt numFmtId="180" formatCode="\$#,##0_);\(\$#,##0\)"/>
    <numFmt numFmtId="181" formatCode="_-* #,##0_-;_-* #,##0\-;_-* &quot;-&quot;_-;_-@_-"/>
    <numFmt numFmtId="182" formatCode="_-* #,##0\ &quot;F&quot;_-;\-* #,##0\ &quot;F&quot;_-;_-* &quot;-&quot;\ &quot;F&quot;_-;_-@_-"/>
    <numFmt numFmtId="183" formatCode="_-* #,##0_-;\-* #,##0_-;_-* &quot;-&quot;_-;_-@_-"/>
    <numFmt numFmtId="184" formatCode="_-* #,##0.00_-;\-* #,##0.00_-;_-* &quot;-&quot;??_-;_-@_-"/>
    <numFmt numFmtId="185" formatCode="#,##0.00\ &quot;F&quot;;[Red]\-#,##0.00\ &quot;F&quot;"/>
    <numFmt numFmtId="186" formatCode="#,##0.0000000_);[Red]\(#,##0.0000000\)"/>
    <numFmt numFmtId="187" formatCode="_-* #,##0\ _F_-;\-* #,##0\ _F_-;_-* &quot;-&quot;\ _F_-;_-@_-"/>
  </numFmts>
  <fonts count="14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sz val="10"/>
      <color indexed="22"/>
      <name val="MS Sans Serif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0"/>
      <name val="MS Sans Serif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Helv"/>
      <family val="2"/>
    </font>
    <font>
      <b/>
      <sz val="14"/>
      <name val="Times New Roman"/>
      <family val="1"/>
    </font>
    <font>
      <sz val="11"/>
      <name val="Times New Roman"/>
      <family val="1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7"/>
      <name val="Arial"/>
      <family val="2"/>
    </font>
    <font>
      <b/>
      <sz val="13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20"/>
      <color indexed="16"/>
      <name val="Arial"/>
      <family val="2"/>
    </font>
    <font>
      <b/>
      <sz val="20"/>
      <name val="Arial"/>
      <family val="2"/>
    </font>
    <font>
      <b/>
      <i/>
      <sz val="20"/>
      <color indexed="57"/>
      <name val="Arial"/>
      <family val="2"/>
    </font>
    <font>
      <b/>
      <sz val="20"/>
      <color indexed="48"/>
      <name val="Arial"/>
      <family val="2"/>
    </font>
    <font>
      <b/>
      <i/>
      <sz val="18"/>
      <color indexed="61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8"/>
      <name val="Verdana"/>
      <family val="2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b/>
      <sz val="18"/>
      <name val="Arial"/>
      <family val="2"/>
    </font>
    <font>
      <b/>
      <u/>
      <sz val="10"/>
      <color indexed="10"/>
      <name val="Arial"/>
      <family val="2"/>
    </font>
    <font>
      <sz val="10"/>
      <color indexed="10"/>
      <name val="Arial"/>
      <family val="2"/>
    </font>
    <font>
      <sz val="1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vertAlign val="superscript"/>
      <sz val="10"/>
      <name val="Arial"/>
      <family val="2"/>
    </font>
    <font>
      <sz val="10"/>
      <color indexed="8"/>
      <name val="Marlett"/>
      <charset val="2"/>
    </font>
    <font>
      <sz val="8"/>
      <name val="Calibri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14"/>
      <color indexed="8"/>
      <name val="Arial"/>
      <family val="2"/>
    </font>
    <font>
      <b/>
      <sz val="12"/>
      <color indexed="8"/>
      <name val="Arial"/>
      <family val="2"/>
    </font>
    <font>
      <b/>
      <u/>
      <sz val="14"/>
      <color indexed="8"/>
      <name val="Arial"/>
      <family val="2"/>
    </font>
    <font>
      <sz val="10"/>
      <name val="Arial"/>
      <family val="2"/>
    </font>
    <font>
      <b/>
      <u/>
      <sz val="11"/>
      <name val="Arial"/>
      <family val="2"/>
    </font>
    <font>
      <u/>
      <sz val="10.5"/>
      <color indexed="12"/>
      <name val="Arial"/>
      <family val="2"/>
    </font>
    <font>
      <sz val="10"/>
      <name val="Courier New"/>
      <family val="3"/>
    </font>
    <font>
      <sz val="10"/>
      <name val="Verdana"/>
      <family val="2"/>
    </font>
    <font>
      <b/>
      <sz val="10"/>
      <name val="Verdana"/>
      <family val="2"/>
    </font>
    <font>
      <b/>
      <i/>
      <sz val="12"/>
      <name val="Arial"/>
      <family val="2"/>
    </font>
    <font>
      <b/>
      <sz val="22"/>
      <color indexed="12"/>
      <name val="Arial"/>
      <family val="2"/>
    </font>
    <font>
      <b/>
      <sz val="20"/>
      <color indexed="12"/>
      <name val="Arial"/>
      <family val="2"/>
    </font>
    <font>
      <sz val="22"/>
      <color indexed="12"/>
      <name val="Arial"/>
      <family val="2"/>
    </font>
    <font>
      <b/>
      <sz val="18"/>
      <color indexed="12"/>
      <name val="Arial"/>
      <family val="2"/>
    </font>
    <font>
      <b/>
      <sz val="28"/>
      <color indexed="61"/>
      <name val="Arial"/>
      <family val="2"/>
    </font>
    <font>
      <b/>
      <sz val="14"/>
      <color indexed="61"/>
      <name val="Verdana"/>
      <family val="2"/>
    </font>
    <font>
      <sz val="16"/>
      <color indexed="61"/>
      <name val="Arial"/>
      <family val="2"/>
    </font>
    <font>
      <b/>
      <sz val="24"/>
      <color indexed="61"/>
      <name val="Arial"/>
      <family val="2"/>
    </font>
    <font>
      <b/>
      <sz val="16"/>
      <color indexed="12"/>
      <name val="Arial"/>
      <family val="2"/>
    </font>
    <font>
      <sz val="18"/>
      <color indexed="12"/>
      <name val="Arial"/>
      <family val="2"/>
    </font>
    <font>
      <b/>
      <u/>
      <sz val="10.5"/>
      <name val="Arial"/>
      <family val="2"/>
    </font>
    <font>
      <b/>
      <i/>
      <sz val="11"/>
      <color indexed="61"/>
      <name val="Arial"/>
      <family val="2"/>
    </font>
    <font>
      <sz val="10"/>
      <name val="Arial"/>
      <family val="2"/>
    </font>
    <font>
      <b/>
      <sz val="10"/>
      <color indexed="61"/>
      <name val="Arial"/>
      <family val="2"/>
    </font>
    <font>
      <b/>
      <sz val="8"/>
      <color indexed="61"/>
      <name val="Arial"/>
      <family val="2"/>
    </font>
    <font>
      <b/>
      <sz val="10"/>
      <name val="Times New Roman"/>
      <family val="1"/>
    </font>
    <font>
      <sz val="8"/>
      <name val="Times New Roman"/>
      <family val="1"/>
    </font>
    <font>
      <sz val="10"/>
      <name val="Courier"/>
      <family val="3"/>
    </font>
    <font>
      <sz val="11"/>
      <name val="‚l‚r –¾’©"/>
      <charset val="128"/>
    </font>
    <font>
      <b/>
      <sz val="10"/>
      <name val="MS Sans Serif"/>
      <family val="2"/>
    </font>
    <font>
      <b/>
      <i/>
      <sz val="11"/>
      <color indexed="57"/>
      <name val="Arial"/>
      <family val="2"/>
    </font>
    <font>
      <b/>
      <sz val="9"/>
      <color indexed="61"/>
      <name val="Arial"/>
      <family val="2"/>
    </font>
    <font>
      <sz val="10"/>
      <name val="Arial"/>
      <family val="2"/>
    </font>
    <font>
      <b/>
      <sz val="18"/>
      <name val="Monotype Corsiva"/>
      <family val="4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9"/>
      <color indexed="61"/>
      <name val="Verdana"/>
      <family val="2"/>
    </font>
    <font>
      <b/>
      <sz val="14"/>
      <color indexed="8"/>
      <name val="Arial"/>
      <family val="2"/>
    </font>
    <font>
      <b/>
      <sz val="12"/>
      <name val="Tms Rmn"/>
    </font>
    <font>
      <b/>
      <sz val="12"/>
      <name val="Times New Roman"/>
      <family val="1"/>
    </font>
    <font>
      <sz val="8"/>
      <color rgb="FF000000"/>
      <name val="Tahoma"/>
      <family val="2"/>
    </font>
    <font>
      <b/>
      <u/>
      <sz val="6"/>
      <name val="Arial"/>
      <family val="2"/>
    </font>
    <font>
      <b/>
      <sz val="22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9"/>
      <name val="Times New Roman"/>
      <family val="1"/>
    </font>
    <font>
      <sz val="10"/>
      <color rgb="FF000000"/>
      <name val="Arial"/>
      <family val="2"/>
    </font>
    <font>
      <sz val="9"/>
      <name val="Palatino Linotype"/>
      <family val="1"/>
    </font>
    <font>
      <b/>
      <i/>
      <u/>
      <sz val="26"/>
      <name val="Times New Roman"/>
      <family val="1"/>
    </font>
    <font>
      <sz val="12"/>
      <name val="Times New Roman"/>
      <family val="1"/>
    </font>
    <font>
      <sz val="9"/>
      <name val="Wingdings"/>
      <charset val="2"/>
    </font>
    <font>
      <b/>
      <sz val="8"/>
      <name val="Times New Roman"/>
      <family val="1"/>
    </font>
    <font>
      <sz val="10"/>
      <name val="Wingdings"/>
      <charset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26"/>
      </patternFill>
    </fill>
    <fill>
      <patternFill patternType="mediumGray">
        <fgColor indexed="22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1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double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8"/>
      </top>
      <bottom/>
      <diagonal/>
    </border>
    <border>
      <left/>
      <right style="double">
        <color indexed="64"/>
      </right>
      <top style="double">
        <color indexed="8"/>
      </top>
      <bottom/>
      <diagonal/>
    </border>
    <border>
      <left style="double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/>
      <top style="thin">
        <color indexed="64"/>
      </top>
      <bottom style="double">
        <color indexed="64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64"/>
      </right>
      <top style="thin">
        <color indexed="8"/>
      </top>
      <bottom style="double">
        <color indexed="8"/>
      </bottom>
      <diagonal/>
    </border>
    <border>
      <left style="double">
        <color indexed="64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64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 style="double">
        <color indexed="8"/>
      </top>
      <bottom style="double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13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20" borderId="1" applyNumberFormat="0" applyAlignment="0" applyProtection="0"/>
    <xf numFmtId="0" fontId="18" fillId="0" borderId="0"/>
    <xf numFmtId="0" fontId="19" fillId="21" borderId="2" applyNumberFormat="0" applyAlignment="0" applyProtection="0"/>
    <xf numFmtId="3" fontId="20" fillId="0" borderId="0" applyFont="0" applyFill="0" applyBorder="0" applyAlignment="0" applyProtection="0"/>
    <xf numFmtId="170" fontId="21" fillId="0" borderId="0">
      <alignment horizontal="center"/>
    </xf>
    <xf numFmtId="171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4" fillId="4" borderId="0" applyNumberFormat="0" applyBorder="0" applyAlignment="0" applyProtection="0"/>
    <xf numFmtId="38" fontId="25" fillId="22" borderId="0" applyNumberFormat="0" applyBorder="0" applyAlignment="0" applyProtection="0"/>
    <xf numFmtId="0" fontId="26" fillId="0" borderId="0">
      <alignment horizontal="left"/>
    </xf>
    <xf numFmtId="0" fontId="27" fillId="0" borderId="3" applyNumberFormat="0" applyAlignment="0" applyProtection="0">
      <alignment horizontal="left" vertical="center"/>
    </xf>
    <xf numFmtId="0" fontId="27" fillId="0" borderId="4">
      <alignment horizontal="left" vertical="center"/>
    </xf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31" fillId="7" borderId="1" applyNumberFormat="0" applyAlignment="0" applyProtection="0"/>
    <xf numFmtId="10" fontId="25" fillId="22" borderId="8" applyNumberFormat="0" applyBorder="0" applyAlignment="0" applyProtection="0"/>
    <xf numFmtId="0" fontId="32" fillId="0" borderId="9" applyNumberFormat="0" applyFill="0" applyAlignment="0" applyProtection="0"/>
    <xf numFmtId="0" fontId="33" fillId="0" borderId="10"/>
    <xf numFmtId="164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4" fillId="23" borderId="0" applyNumberFormat="0" applyBorder="0" applyAlignment="0" applyProtection="0"/>
    <xf numFmtId="37" fontId="35" fillId="0" borderId="0"/>
    <xf numFmtId="172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177" fontId="89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21" fillId="0" borderId="0" applyFill="0"/>
    <xf numFmtId="0" fontId="13" fillId="0" borderId="0"/>
    <xf numFmtId="0" fontId="12" fillId="0" borderId="0"/>
    <xf numFmtId="0" fontId="21" fillId="24" borderId="11" applyNumberFormat="0" applyFont="0" applyAlignment="0" applyProtection="0"/>
    <xf numFmtId="0" fontId="36" fillId="20" borderId="12" applyNumberFormat="0" applyAlignment="0" applyProtection="0"/>
    <xf numFmtId="10" fontId="21" fillId="0" borderId="0" applyFont="0" applyFill="0" applyBorder="0" applyAlignment="0" applyProtection="0"/>
    <xf numFmtId="9" fontId="21" fillId="0" borderId="0" applyFill="0" applyBorder="0" applyAlignment="0" applyProtection="0"/>
    <xf numFmtId="9" fontId="23" fillId="0" borderId="13" applyNumberFormat="0" applyBorder="0"/>
    <xf numFmtId="0" fontId="33" fillId="0" borderId="0"/>
    <xf numFmtId="0" fontId="3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0" applyNumberFormat="0" applyFill="0" applyBorder="0" applyAlignment="0" applyProtection="0"/>
    <xf numFmtId="16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40" fillId="0" borderId="0"/>
    <xf numFmtId="168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105" fillId="0" borderId="0"/>
    <xf numFmtId="0" fontId="11" fillId="0" borderId="0"/>
    <xf numFmtId="0" fontId="109" fillId="0" borderId="0">
      <alignment horizontal="center" wrapText="1"/>
      <protection locked="0"/>
    </xf>
    <xf numFmtId="179" fontId="110" fillId="0" borderId="0" applyFill="0" applyBorder="0" applyAlignment="0"/>
    <xf numFmtId="180" fontId="12" fillId="0" borderId="0" applyFont="0" applyFill="0" applyBorder="0" applyAlignment="0" applyProtection="0"/>
    <xf numFmtId="179" fontId="110" fillId="0" borderId="0" applyFont="0" applyFill="0" applyBorder="0" applyAlignment="0" applyProtection="0"/>
    <xf numFmtId="181" fontId="12" fillId="25" borderId="0" applyFont="0" applyBorder="0"/>
    <xf numFmtId="14" fontId="23" fillId="0" borderId="28" applyFont="0" applyFill="0" applyBorder="0" applyAlignment="0">
      <alignment horizontal="center"/>
    </xf>
    <xf numFmtId="14" fontId="82" fillId="0" borderId="0" applyFill="0" applyBorder="0" applyAlignment="0"/>
    <xf numFmtId="180" fontId="12" fillId="0" borderId="0" applyFill="0" applyBorder="0" applyAlignment="0"/>
    <xf numFmtId="179" fontId="110" fillId="0" borderId="0" applyFill="0" applyBorder="0" applyAlignment="0"/>
    <xf numFmtId="180" fontId="12" fillId="0" borderId="0" applyFill="0" applyBorder="0" applyAlignment="0"/>
    <xf numFmtId="182" fontId="110" fillId="0" borderId="0" applyFill="0" applyBorder="0" applyAlignment="0"/>
    <xf numFmtId="179" fontId="110" fillId="0" borderId="0" applyFill="0" applyBorder="0" applyAlignment="0"/>
    <xf numFmtId="180" fontId="12" fillId="0" borderId="0" applyFill="0" applyBorder="0" applyAlignment="0"/>
    <xf numFmtId="179" fontId="110" fillId="0" borderId="0" applyFill="0" applyBorder="0" applyAlignment="0"/>
    <xf numFmtId="180" fontId="12" fillId="0" borderId="0" applyFill="0" applyBorder="0" applyAlignment="0"/>
    <xf numFmtId="182" fontId="110" fillId="0" borderId="0" applyFill="0" applyBorder="0" applyAlignment="0"/>
    <xf numFmtId="179" fontId="110" fillId="0" borderId="0" applyFill="0" applyBorder="0" applyAlignment="0"/>
    <xf numFmtId="183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45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40" fontId="111" fillId="0" borderId="0" applyFont="0" applyFill="0" applyBorder="0" applyAlignment="0" applyProtection="0"/>
    <xf numFmtId="38" fontId="111" fillId="0" borderId="0" applyFont="0" applyFill="0" applyBorder="0" applyAlignment="0" applyProtection="0"/>
    <xf numFmtId="14" fontId="109" fillId="0" borderId="0">
      <alignment horizontal="center" wrapText="1"/>
      <protection locked="0"/>
    </xf>
    <xf numFmtId="185" fontId="110" fillId="0" borderId="0" applyFont="0" applyFill="0" applyBorder="0" applyAlignment="0" applyProtection="0"/>
    <xf numFmtId="186" fontId="12" fillId="0" borderId="0" applyFont="0" applyFill="0" applyBorder="0" applyAlignment="0" applyProtection="0"/>
    <xf numFmtId="180" fontId="12" fillId="0" borderId="0" applyFill="0" applyBorder="0" applyAlignment="0"/>
    <xf numFmtId="179" fontId="110" fillId="0" borderId="0" applyFill="0" applyBorder="0" applyAlignment="0"/>
    <xf numFmtId="180" fontId="12" fillId="0" borderId="0" applyFill="0" applyBorder="0" applyAlignment="0"/>
    <xf numFmtId="182" fontId="110" fillId="0" borderId="0" applyFill="0" applyBorder="0" applyAlignment="0"/>
    <xf numFmtId="179" fontId="110" fillId="0" borderId="0" applyFill="0" applyBorder="0" applyAlignment="0"/>
    <xf numFmtId="0" fontId="23" fillId="0" borderId="0" applyNumberFormat="0" applyFont="0" applyFill="0" applyBorder="0" applyAlignment="0" applyProtection="0">
      <alignment horizontal="left"/>
    </xf>
    <xf numFmtId="1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0" fontId="112" fillId="0" borderId="10">
      <alignment horizontal="center"/>
    </xf>
    <xf numFmtId="3" fontId="23" fillId="0" borderId="0" applyFont="0" applyFill="0" applyBorder="0" applyAlignment="0" applyProtection="0"/>
    <xf numFmtId="0" fontId="23" fillId="31" borderId="0" applyNumberFormat="0" applyFont="0" applyBorder="0" applyAlignment="0" applyProtection="0"/>
    <xf numFmtId="185" fontId="23" fillId="0" borderId="0">
      <alignment horizontal="center"/>
    </xf>
    <xf numFmtId="49" fontId="82" fillId="0" borderId="0" applyFill="0" applyBorder="0" applyAlignment="0"/>
    <xf numFmtId="187" fontId="110" fillId="0" borderId="0" applyFill="0" applyBorder="0" applyAlignment="0"/>
    <xf numFmtId="187" fontId="12" fillId="0" borderId="0" applyFill="0" applyBorder="0" applyAlignment="0"/>
    <xf numFmtId="0" fontId="23" fillId="0" borderId="0"/>
    <xf numFmtId="0" fontId="115" fillId="0" borderId="0"/>
    <xf numFmtId="0" fontId="9" fillId="0" borderId="0"/>
    <xf numFmtId="0" fontId="12" fillId="0" borderId="0"/>
    <xf numFmtId="0" fontId="3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7" fillId="20" borderId="1" applyNumberFormat="0" applyAlignment="0" applyProtection="0"/>
    <xf numFmtId="0" fontId="19" fillId="21" borderId="2" applyNumberFormat="0" applyAlignment="0" applyProtection="0"/>
    <xf numFmtId="170" fontId="12" fillId="0" borderId="0">
      <alignment horizontal="center"/>
    </xf>
    <xf numFmtId="0" fontId="22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1" applyNumberFormat="0" applyAlignment="0" applyProtection="0"/>
    <xf numFmtId="0" fontId="32" fillId="0" borderId="9" applyNumberFormat="0" applyFill="0" applyAlignment="0" applyProtection="0"/>
    <xf numFmtId="0" fontId="34" fillId="23" borderId="0" applyNumberFormat="0" applyBorder="0" applyAlignment="0" applyProtection="0"/>
    <xf numFmtId="172" fontId="12" fillId="0" borderId="0"/>
    <xf numFmtId="0" fontId="12" fillId="0" borderId="0"/>
    <xf numFmtId="0" fontId="12" fillId="0" borderId="0" applyFill="0"/>
    <xf numFmtId="0" fontId="12" fillId="24" borderId="11" applyNumberFormat="0" applyFont="0" applyAlignment="0" applyProtection="0"/>
    <xf numFmtId="0" fontId="36" fillId="20" borderId="12" applyNumberFormat="0" applyAlignment="0" applyProtection="0"/>
    <xf numFmtId="10" fontId="1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10">
    <xf numFmtId="0" fontId="0" fillId="0" borderId="0" xfId="0"/>
    <xf numFmtId="0" fontId="42" fillId="0" borderId="0" xfId="0" applyFont="1"/>
    <xf numFmtId="0" fontId="45" fillId="0" borderId="0" xfId="56" applyFont="1"/>
    <xf numFmtId="0" fontId="45" fillId="0" borderId="17" xfId="56" applyFont="1" applyBorder="1"/>
    <xf numFmtId="0" fontId="45" fillId="0" borderId="18" xfId="56" applyFont="1" applyBorder="1"/>
    <xf numFmtId="0" fontId="21" fillId="0" borderId="0" xfId="56" applyFont="1"/>
    <xf numFmtId="0" fontId="21" fillId="0" borderId="17" xfId="56" applyFont="1" applyBorder="1"/>
    <xf numFmtId="0" fontId="21" fillId="0" borderId="20" xfId="56" applyFont="1" applyBorder="1"/>
    <xf numFmtId="0" fontId="43" fillId="0" borderId="0" xfId="56" applyFont="1"/>
    <xf numFmtId="0" fontId="43" fillId="0" borderId="0" xfId="56" quotePrefix="1" applyFont="1" applyAlignment="1">
      <alignment vertical="center"/>
    </xf>
    <xf numFmtId="0" fontId="21" fillId="0" borderId="0" xfId="56" applyFont="1" applyAlignment="1">
      <alignment horizontal="center" vertical="center" wrapText="1"/>
    </xf>
    <xf numFmtId="0" fontId="43" fillId="0" borderId="17" xfId="56" applyFont="1" applyBorder="1"/>
    <xf numFmtId="0" fontId="48" fillId="0" borderId="17" xfId="56" applyFont="1" applyBorder="1"/>
    <xf numFmtId="0" fontId="48" fillId="0" borderId="0" xfId="56" applyFont="1"/>
    <xf numFmtId="0" fontId="43" fillId="0" borderId="17" xfId="56" applyFont="1" applyBorder="1" applyAlignment="1">
      <alignment horizontal="left"/>
    </xf>
    <xf numFmtId="0" fontId="21" fillId="0" borderId="0" xfId="56" applyFont="1" applyAlignment="1">
      <alignment horizontal="left"/>
    </xf>
    <xf numFmtId="0" fontId="21" fillId="0" borderId="17" xfId="56" applyFont="1" applyBorder="1" applyAlignment="1">
      <alignment horizontal="left"/>
    </xf>
    <xf numFmtId="0" fontId="50" fillId="0" borderId="0" xfId="56" applyFont="1"/>
    <xf numFmtId="0" fontId="44" fillId="0" borderId="0" xfId="43" applyBorder="1" applyAlignment="1" applyProtection="1"/>
    <xf numFmtId="0" fontId="21" fillId="0" borderId="21" xfId="56" applyFont="1" applyBorder="1"/>
    <xf numFmtId="0" fontId="21" fillId="0" borderId="10" xfId="56" applyFont="1" applyBorder="1"/>
    <xf numFmtId="0" fontId="21" fillId="0" borderId="22" xfId="56" applyFont="1" applyBorder="1"/>
    <xf numFmtId="0" fontId="12" fillId="0" borderId="0" xfId="60"/>
    <xf numFmtId="0" fontId="12" fillId="0" borderId="23" xfId="60" applyBorder="1"/>
    <xf numFmtId="0" fontId="12" fillId="0" borderId="24" xfId="60" applyBorder="1"/>
    <xf numFmtId="0" fontId="12" fillId="0" borderId="25" xfId="60" applyBorder="1"/>
    <xf numFmtId="0" fontId="12" fillId="0" borderId="26" xfId="60" applyBorder="1"/>
    <xf numFmtId="0" fontId="12" fillId="0" borderId="27" xfId="60" applyBorder="1"/>
    <xf numFmtId="0" fontId="52" fillId="0" borderId="0" xfId="60" applyFont="1"/>
    <xf numFmtId="0" fontId="53" fillId="0" borderId="0" xfId="60" applyFont="1"/>
    <xf numFmtId="0" fontId="43" fillId="0" borderId="0" xfId="60" applyFont="1"/>
    <xf numFmtId="0" fontId="54" fillId="0" borderId="0" xfId="60" applyFont="1"/>
    <xf numFmtId="0" fontId="55" fillId="0" borderId="0" xfId="60" applyFont="1"/>
    <xf numFmtId="0" fontId="56" fillId="0" borderId="0" xfId="60" applyFont="1"/>
    <xf numFmtId="0" fontId="57" fillId="0" borderId="0" xfId="60" applyFont="1"/>
    <xf numFmtId="0" fontId="57" fillId="0" borderId="8" xfId="60" applyFont="1" applyBorder="1"/>
    <xf numFmtId="0" fontId="58" fillId="0" borderId="8" xfId="60" applyFont="1" applyBorder="1" applyAlignment="1">
      <alignment horizontal="center"/>
    </xf>
    <xf numFmtId="0" fontId="58" fillId="0" borderId="0" xfId="60" applyFont="1"/>
    <xf numFmtId="0" fontId="58" fillId="0" borderId="0" xfId="60" applyFont="1" applyAlignment="1">
      <alignment horizontal="center"/>
    </xf>
    <xf numFmtId="0" fontId="59" fillId="0" borderId="28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59" fillId="0" borderId="29" xfId="0" applyFont="1" applyBorder="1" applyAlignment="1">
      <alignment horizontal="center"/>
    </xf>
    <xf numFmtId="0" fontId="61" fillId="0" borderId="0" xfId="0" applyFont="1"/>
    <xf numFmtId="0" fontId="63" fillId="0" borderId="0" xfId="0" applyFont="1"/>
    <xf numFmtId="0" fontId="62" fillId="0" borderId="8" xfId="0" applyFont="1" applyBorder="1" applyAlignment="1">
      <alignment horizontal="center" vertical="center"/>
    </xf>
    <xf numFmtId="0" fontId="62" fillId="0" borderId="8" xfId="0" applyFont="1" applyBorder="1" applyAlignment="1">
      <alignment horizontal="left" vertical="center"/>
    </xf>
    <xf numFmtId="0" fontId="62" fillId="0" borderId="30" xfId="0" applyFont="1" applyBorder="1" applyAlignment="1">
      <alignment horizontal="center" vertical="center"/>
    </xf>
    <xf numFmtId="0" fontId="62" fillId="0" borderId="30" xfId="0" applyFont="1" applyBorder="1" applyAlignment="1">
      <alignment horizontal="left" vertical="center"/>
    </xf>
    <xf numFmtId="0" fontId="62" fillId="0" borderId="31" xfId="0" applyFont="1" applyBorder="1" applyAlignment="1">
      <alignment horizontal="center" vertical="center"/>
    </xf>
    <xf numFmtId="0" fontId="62" fillId="0" borderId="32" xfId="0" applyFont="1" applyBorder="1" applyAlignment="1">
      <alignment horizontal="left" vertical="center"/>
    </xf>
    <xf numFmtId="0" fontId="63" fillId="0" borderId="8" xfId="0" applyFont="1" applyBorder="1" applyAlignment="1">
      <alignment vertical="top" wrapText="1"/>
    </xf>
    <xf numFmtId="0" fontId="62" fillId="0" borderId="0" xfId="0" applyFont="1"/>
    <xf numFmtId="0" fontId="64" fillId="0" borderId="30" xfId="0" applyFont="1" applyBorder="1" applyAlignment="1">
      <alignment horizontal="center" wrapText="1"/>
    </xf>
    <xf numFmtId="0" fontId="62" fillId="0" borderId="0" xfId="0" applyFont="1" applyAlignment="1">
      <alignment vertical="center"/>
    </xf>
    <xf numFmtId="0" fontId="62" fillId="0" borderId="32" xfId="0" applyFont="1" applyBorder="1" applyAlignment="1">
      <alignment horizontal="center" vertical="center"/>
    </xf>
    <xf numFmtId="0" fontId="64" fillId="0" borderId="8" xfId="0" applyFont="1" applyBorder="1" applyAlignment="1">
      <alignment horizontal="left" vertical="center"/>
    </xf>
    <xf numFmtId="0" fontId="64" fillId="0" borderId="8" xfId="0" applyFont="1" applyBorder="1" applyAlignment="1">
      <alignment horizontal="center" vertical="center"/>
    </xf>
    <xf numFmtId="0" fontId="64" fillId="0" borderId="8" xfId="0" applyFont="1" applyBorder="1" applyAlignment="1">
      <alignment horizontal="center" vertical="center" wrapText="1"/>
    </xf>
    <xf numFmtId="0" fontId="64" fillId="25" borderId="8" xfId="0" applyFont="1" applyFill="1" applyBorder="1" applyAlignment="1">
      <alignment horizontal="left" vertical="center"/>
    </xf>
    <xf numFmtId="0" fontId="59" fillId="0" borderId="32" xfId="0" applyFont="1" applyBorder="1" applyAlignment="1">
      <alignment horizontal="center"/>
    </xf>
    <xf numFmtId="0" fontId="64" fillId="0" borderId="19" xfId="0" applyFont="1" applyBorder="1" applyAlignment="1">
      <alignment horizontal="left" vertical="center"/>
    </xf>
    <xf numFmtId="0" fontId="65" fillId="0" borderId="0" xfId="0" applyFont="1" applyAlignment="1">
      <alignment wrapText="1"/>
    </xf>
    <xf numFmtId="0" fontId="64" fillId="25" borderId="30" xfId="0" applyFont="1" applyFill="1" applyBorder="1" applyAlignment="1">
      <alignment horizontal="left" vertical="center"/>
    </xf>
    <xf numFmtId="0" fontId="64" fillId="0" borderId="30" xfId="0" applyFont="1" applyBorder="1" applyAlignment="1">
      <alignment horizontal="left" vertical="center"/>
    </xf>
    <xf numFmtId="0" fontId="64" fillId="0" borderId="30" xfId="0" applyFont="1" applyBorder="1" applyAlignment="1">
      <alignment horizontal="center" vertical="center"/>
    </xf>
    <xf numFmtId="0" fontId="62" fillId="0" borderId="30" xfId="0" applyFont="1" applyBorder="1" applyAlignment="1">
      <alignment horizontal="left" vertical="center" wrapText="1"/>
    </xf>
    <xf numFmtId="0" fontId="63" fillId="0" borderId="0" xfId="0" applyFont="1" applyAlignment="1">
      <alignment vertical="center"/>
    </xf>
    <xf numFmtId="0" fontId="21" fillId="0" borderId="0" xfId="53"/>
    <xf numFmtId="0" fontId="48" fillId="0" borderId="31" xfId="53" applyFont="1" applyBorder="1" applyAlignment="1">
      <alignment horizontal="left" vertical="center"/>
    </xf>
    <xf numFmtId="0" fontId="66" fillId="0" borderId="19" xfId="53" applyFont="1" applyBorder="1" applyAlignment="1">
      <alignment horizontal="left" vertical="center"/>
    </xf>
    <xf numFmtId="0" fontId="48" fillId="0" borderId="19" xfId="53" applyFont="1" applyBorder="1" applyAlignment="1">
      <alignment horizontal="left" vertical="center"/>
    </xf>
    <xf numFmtId="0" fontId="66" fillId="0" borderId="32" xfId="53" applyFont="1" applyBorder="1" applyAlignment="1">
      <alignment horizontal="left" vertical="center"/>
    </xf>
    <xf numFmtId="0" fontId="48" fillId="0" borderId="28" xfId="53" applyFont="1" applyBorder="1" applyAlignment="1">
      <alignment horizontal="left" vertical="center"/>
    </xf>
    <xf numFmtId="0" fontId="66" fillId="0" borderId="0" xfId="53" applyFont="1" applyAlignment="1">
      <alignment horizontal="left" vertical="center"/>
    </xf>
    <xf numFmtId="0" fontId="48" fillId="0" borderId="0" xfId="53" applyFont="1" applyAlignment="1">
      <alignment horizontal="left" vertical="center"/>
    </xf>
    <xf numFmtId="0" fontId="66" fillId="0" borderId="29" xfId="53" applyFont="1" applyBorder="1" applyAlignment="1">
      <alignment horizontal="left" vertical="center"/>
    </xf>
    <xf numFmtId="0" fontId="43" fillId="0" borderId="8" xfId="53" applyFont="1" applyBorder="1" applyAlignment="1">
      <alignment horizontal="center" vertical="center"/>
    </xf>
    <xf numFmtId="0" fontId="43" fillId="0" borderId="8" xfId="53" applyFont="1" applyBorder="1" applyAlignment="1">
      <alignment horizontal="center" vertical="center" wrapText="1"/>
    </xf>
    <xf numFmtId="0" fontId="21" fillId="0" borderId="8" xfId="53" applyBorder="1" applyAlignment="1">
      <alignment horizontal="center" vertical="top"/>
    </xf>
    <xf numFmtId="0" fontId="21" fillId="0" borderId="8" xfId="53" applyBorder="1" applyAlignment="1">
      <alignment horizontal="left" vertical="top"/>
    </xf>
    <xf numFmtId="0" fontId="21" fillId="0" borderId="8" xfId="53" applyBorder="1" applyAlignment="1">
      <alignment horizontal="left" vertical="top" indent="2"/>
    </xf>
    <xf numFmtId="0" fontId="21" fillId="0" borderId="8" xfId="53" applyBorder="1" applyAlignment="1">
      <alignment horizontal="left" vertical="top" wrapText="1"/>
    </xf>
    <xf numFmtId="0" fontId="48" fillId="0" borderId="0" xfId="53" applyFont="1" applyAlignment="1">
      <alignment vertical="center"/>
    </xf>
    <xf numFmtId="0" fontId="12" fillId="0" borderId="0" xfId="64"/>
    <xf numFmtId="0" fontId="48" fillId="0" borderId="31" xfId="64" applyFont="1" applyBorder="1" applyAlignment="1">
      <alignment horizontal="left" vertical="center"/>
    </xf>
    <xf numFmtId="0" fontId="66" fillId="0" borderId="19" xfId="64" applyFont="1" applyBorder="1" applyAlignment="1">
      <alignment horizontal="left" vertical="center"/>
    </xf>
    <xf numFmtId="0" fontId="48" fillId="0" borderId="19" xfId="64" applyFont="1" applyBorder="1" applyAlignment="1">
      <alignment horizontal="left" vertical="center"/>
    </xf>
    <xf numFmtId="0" fontId="66" fillId="0" borderId="32" xfId="64" applyFont="1" applyBorder="1" applyAlignment="1">
      <alignment horizontal="left" vertical="center"/>
    </xf>
    <xf numFmtId="0" fontId="48" fillId="0" borderId="28" xfId="64" applyFont="1" applyBorder="1" applyAlignment="1">
      <alignment horizontal="left" vertical="center"/>
    </xf>
    <xf numFmtId="0" fontId="66" fillId="0" borderId="0" xfId="64" applyFont="1" applyAlignment="1">
      <alignment horizontal="left" vertical="center"/>
    </xf>
    <xf numFmtId="0" fontId="48" fillId="0" borderId="0" xfId="64" applyFont="1" applyAlignment="1">
      <alignment horizontal="left" vertical="center"/>
    </xf>
    <xf numFmtId="0" fontId="66" fillId="0" borderId="29" xfId="64" applyFont="1" applyBorder="1" applyAlignment="1">
      <alignment horizontal="left" vertical="center"/>
    </xf>
    <xf numFmtId="0" fontId="43" fillId="0" borderId="8" xfId="64" applyFont="1" applyBorder="1" applyAlignment="1">
      <alignment horizontal="center" vertical="center" wrapText="1"/>
    </xf>
    <xf numFmtId="0" fontId="43" fillId="0" borderId="8" xfId="64" applyFont="1" applyBorder="1" applyAlignment="1">
      <alignment horizontal="center" vertical="center"/>
    </xf>
    <xf numFmtId="0" fontId="12" fillId="0" borderId="8" xfId="64" applyBorder="1" applyAlignment="1">
      <alignment horizontal="center" vertical="top"/>
    </xf>
    <xf numFmtId="0" fontId="12" fillId="0" borderId="8" xfId="64" applyBorder="1" applyAlignment="1">
      <alignment horizontal="left" vertical="top"/>
    </xf>
    <xf numFmtId="0" fontId="12" fillId="0" borderId="33" xfId="64" applyBorder="1"/>
    <xf numFmtId="0" fontId="12" fillId="0" borderId="19" xfId="64" applyBorder="1"/>
    <xf numFmtId="0" fontId="12" fillId="0" borderId="0" xfId="64" applyAlignment="1">
      <alignment wrapText="1"/>
    </xf>
    <xf numFmtId="0" fontId="43" fillId="0" borderId="8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top"/>
    </xf>
    <xf numFmtId="0" fontId="43" fillId="22" borderId="0" xfId="64" applyFont="1" applyFill="1" applyAlignment="1">
      <alignment horizontal="center" vertical="center" wrapText="1"/>
    </xf>
    <xf numFmtId="0" fontId="43" fillId="22" borderId="0" xfId="64" applyFont="1" applyFill="1" applyAlignment="1">
      <alignment horizontal="center" wrapText="1"/>
    </xf>
    <xf numFmtId="0" fontId="12" fillId="22" borderId="0" xfId="64" applyFill="1" applyAlignment="1">
      <alignment horizontal="center" vertical="center" wrapText="1"/>
    </xf>
    <xf numFmtId="0" fontId="66" fillId="0" borderId="13" xfId="53" applyFont="1" applyBorder="1" applyAlignment="1">
      <alignment horizontal="left" vertical="center"/>
    </xf>
    <xf numFmtId="0" fontId="48" fillId="0" borderId="13" xfId="53" applyFont="1" applyBorder="1" applyAlignment="1">
      <alignment horizontal="left" vertical="center"/>
    </xf>
    <xf numFmtId="0" fontId="21" fillId="0" borderId="0" xfId="53" applyAlignment="1">
      <alignment vertical="center"/>
    </xf>
    <xf numFmtId="0" fontId="43" fillId="0" borderId="0" xfId="53" applyFont="1" applyAlignment="1">
      <alignment vertical="center"/>
    </xf>
    <xf numFmtId="0" fontId="21" fillId="0" borderId="8" xfId="53" applyBorder="1" applyAlignment="1">
      <alignment horizontal="left" vertical="center"/>
    </xf>
    <xf numFmtId="0" fontId="21" fillId="0" borderId="37" xfId="53" applyBorder="1" applyAlignment="1">
      <alignment horizontal="left" vertical="center"/>
    </xf>
    <xf numFmtId="0" fontId="27" fillId="0" borderId="8" xfId="53" applyFont="1" applyBorder="1" applyAlignment="1">
      <alignment horizontal="center" vertical="center"/>
    </xf>
    <xf numFmtId="0" fontId="27" fillId="0" borderId="8" xfId="53" applyFont="1" applyBorder="1" applyAlignment="1">
      <alignment horizontal="center" vertical="center" wrapText="1"/>
    </xf>
    <xf numFmtId="0" fontId="21" fillId="0" borderId="0" xfId="53" applyAlignment="1">
      <alignment horizontal="center"/>
    </xf>
    <xf numFmtId="0" fontId="21" fillId="0" borderId="8" xfId="53" applyBorder="1" applyAlignment="1">
      <alignment horizontal="center" vertical="center"/>
    </xf>
    <xf numFmtId="0" fontId="21" fillId="0" borderId="8" xfId="53" applyBorder="1"/>
    <xf numFmtId="0" fontId="48" fillId="0" borderId="32" xfId="53" applyFont="1" applyBorder="1" applyAlignment="1">
      <alignment horizontal="left" vertical="center"/>
    </xf>
    <xf numFmtId="0" fontId="43" fillId="0" borderId="0" xfId="0" applyFont="1"/>
    <xf numFmtId="173" fontId="50" fillId="0" borderId="0" xfId="0" applyNumberFormat="1" applyFont="1" applyAlignment="1">
      <alignment horizontal="left"/>
    </xf>
    <xf numFmtId="0" fontId="50" fillId="0" borderId="0" xfId="0" applyFont="1"/>
    <xf numFmtId="2" fontId="50" fillId="0" borderId="0" xfId="0" applyNumberFormat="1" applyFont="1"/>
    <xf numFmtId="173" fontId="50" fillId="0" borderId="0" xfId="0" applyNumberFormat="1" applyFont="1"/>
    <xf numFmtId="2" fontId="50" fillId="0" borderId="38" xfId="0" applyNumberFormat="1" applyFont="1" applyBorder="1" applyAlignment="1">
      <alignment horizontal="center"/>
    </xf>
    <xf numFmtId="0" fontId="50" fillId="0" borderId="39" xfId="0" applyFont="1" applyBorder="1" applyAlignment="1">
      <alignment horizontal="center"/>
    </xf>
    <xf numFmtId="0" fontId="50" fillId="0" borderId="40" xfId="0" applyFont="1" applyBorder="1" applyAlignment="1">
      <alignment horizontal="center"/>
    </xf>
    <xf numFmtId="173" fontId="50" fillId="0" borderId="41" xfId="0" applyNumberFormat="1" applyFont="1" applyBorder="1" applyAlignment="1">
      <alignment horizontal="center"/>
    </xf>
    <xf numFmtId="173" fontId="50" fillId="0" borderId="42" xfId="0" applyNumberFormat="1" applyFont="1" applyBorder="1"/>
    <xf numFmtId="173" fontId="50" fillId="0" borderId="43" xfId="0" applyNumberFormat="1" applyFont="1" applyBorder="1"/>
    <xf numFmtId="173" fontId="50" fillId="0" borderId="44" xfId="0" applyNumberFormat="1" applyFont="1" applyBorder="1"/>
    <xf numFmtId="173" fontId="50" fillId="0" borderId="45" xfId="0" applyNumberFormat="1" applyFont="1" applyBorder="1"/>
    <xf numFmtId="173" fontId="50" fillId="0" borderId="46" xfId="0" applyNumberFormat="1" applyFont="1" applyBorder="1"/>
    <xf numFmtId="173" fontId="50" fillId="0" borderId="47" xfId="0" applyNumberFormat="1" applyFont="1" applyBorder="1"/>
    <xf numFmtId="173" fontId="50" fillId="0" borderId="48" xfId="0" applyNumberFormat="1" applyFont="1" applyBorder="1"/>
    <xf numFmtId="173" fontId="50" fillId="0" borderId="49" xfId="0" applyNumberFormat="1" applyFont="1" applyBorder="1"/>
    <xf numFmtId="173" fontId="50" fillId="0" borderId="50" xfId="0" applyNumberFormat="1" applyFont="1" applyBorder="1"/>
    <xf numFmtId="0" fontId="65" fillId="0" borderId="0" xfId="54" applyFont="1"/>
    <xf numFmtId="0" fontId="64" fillId="0" borderId="0" xfId="54" applyFont="1" applyAlignment="1">
      <alignment horizontal="center"/>
    </xf>
    <xf numFmtId="0" fontId="62" fillId="0" borderId="0" xfId="54" applyFont="1"/>
    <xf numFmtId="0" fontId="64" fillId="0" borderId="0" xfId="54" applyFont="1"/>
    <xf numFmtId="0" fontId="61" fillId="0" borderId="0" xfId="54" applyFont="1"/>
    <xf numFmtId="0" fontId="61" fillId="0" borderId="0" xfId="54" applyFont="1" applyAlignment="1">
      <alignment horizontal="center"/>
    </xf>
    <xf numFmtId="0" fontId="61" fillId="0" borderId="0" xfId="54" applyFont="1" applyAlignment="1">
      <alignment vertical="center"/>
    </xf>
    <xf numFmtId="0" fontId="43" fillId="0" borderId="0" xfId="54" applyFont="1"/>
    <xf numFmtId="0" fontId="72" fillId="0" borderId="0" xfId="58" applyFont="1"/>
    <xf numFmtId="0" fontId="25" fillId="0" borderId="0" xfId="58" applyFont="1" applyAlignment="1">
      <alignment horizontal="right" vertical="center"/>
    </xf>
    <xf numFmtId="0" fontId="72" fillId="0" borderId="0" xfId="58" applyFont="1" applyAlignment="1">
      <alignment vertical="top"/>
    </xf>
    <xf numFmtId="0" fontId="72" fillId="0" borderId="0" xfId="58" applyFont="1" applyAlignment="1">
      <alignment horizontal="center" vertical="center"/>
    </xf>
    <xf numFmtId="0" fontId="72" fillId="0" borderId="15" xfId="58" applyFont="1" applyBorder="1" applyAlignment="1">
      <alignment vertical="center"/>
    </xf>
    <xf numFmtId="0" fontId="72" fillId="0" borderId="13" xfId="58" applyFont="1" applyBorder="1" applyAlignment="1">
      <alignment horizontal="right" vertical="center"/>
    </xf>
    <xf numFmtId="0" fontId="21" fillId="0" borderId="51" xfId="58" applyBorder="1" applyAlignment="1">
      <alignment vertical="center"/>
    </xf>
    <xf numFmtId="0" fontId="27" fillId="0" borderId="51" xfId="58" applyFont="1" applyBorder="1"/>
    <xf numFmtId="0" fontId="72" fillId="0" borderId="51" xfId="58" applyFont="1" applyBorder="1" applyAlignment="1">
      <alignment vertical="center"/>
    </xf>
    <xf numFmtId="0" fontId="72" fillId="0" borderId="13" xfId="58" applyFont="1" applyBorder="1" applyAlignment="1">
      <alignment vertical="center"/>
    </xf>
    <xf numFmtId="0" fontId="72" fillId="0" borderId="0" xfId="58" applyFont="1" applyAlignment="1">
      <alignment vertical="center"/>
    </xf>
    <xf numFmtId="0" fontId="72" fillId="0" borderId="17" xfId="58" applyFont="1" applyBorder="1" applyAlignment="1">
      <alignment vertical="center"/>
    </xf>
    <xf numFmtId="0" fontId="72" fillId="0" borderId="0" xfId="58" applyFont="1" applyAlignment="1">
      <alignment horizontal="right" vertical="center"/>
    </xf>
    <xf numFmtId="0" fontId="27" fillId="0" borderId="52" xfId="58" applyFont="1" applyBorder="1"/>
    <xf numFmtId="0" fontId="72" fillId="0" borderId="52" xfId="58" applyFont="1" applyBorder="1" applyAlignment="1">
      <alignment vertical="center"/>
    </xf>
    <xf numFmtId="0" fontId="25" fillId="0" borderId="52" xfId="58" applyFont="1" applyBorder="1" applyAlignment="1">
      <alignment horizontal="right" vertical="center"/>
    </xf>
    <xf numFmtId="0" fontId="72" fillId="0" borderId="20" xfId="58" applyFont="1" applyBorder="1" applyAlignment="1">
      <alignment vertical="center"/>
    </xf>
    <xf numFmtId="0" fontId="72" fillId="0" borderId="21" xfId="58" applyFont="1" applyBorder="1"/>
    <xf numFmtId="0" fontId="72" fillId="0" borderId="10" xfId="58" applyFont="1" applyBorder="1"/>
    <xf numFmtId="0" fontId="25" fillId="0" borderId="10" xfId="58" applyFont="1" applyBorder="1" applyAlignment="1">
      <alignment horizontal="right" vertical="center"/>
    </xf>
    <xf numFmtId="0" fontId="72" fillId="0" borderId="22" xfId="58" applyFont="1" applyBorder="1"/>
    <xf numFmtId="0" fontId="72" fillId="0" borderId="53" xfId="58" applyFont="1" applyBorder="1" applyAlignment="1">
      <alignment horizontal="center" vertical="center"/>
    </xf>
    <xf numFmtId="0" fontId="72" fillId="0" borderId="3" xfId="58" applyFont="1" applyBorder="1" applyAlignment="1">
      <alignment horizontal="center" vertical="center"/>
    </xf>
    <xf numFmtId="0" fontId="72" fillId="0" borderId="54" xfId="58" applyFont="1" applyBorder="1" applyAlignment="1">
      <alignment horizontal="center" vertical="center"/>
    </xf>
    <xf numFmtId="0" fontId="71" fillId="0" borderId="3" xfId="58" applyFont="1" applyBorder="1" applyAlignment="1">
      <alignment horizontal="centerContinuous" vertical="center"/>
    </xf>
    <xf numFmtId="0" fontId="71" fillId="0" borderId="55" xfId="58" applyFont="1" applyBorder="1" applyAlignment="1">
      <alignment horizontal="centerContinuous" vertical="center"/>
    </xf>
    <xf numFmtId="0" fontId="25" fillId="0" borderId="3" xfId="58" applyFont="1" applyBorder="1" applyAlignment="1">
      <alignment horizontal="centerContinuous" vertical="center"/>
    </xf>
    <xf numFmtId="0" fontId="72" fillId="0" borderId="54" xfId="58" applyFont="1" applyBorder="1" applyAlignment="1">
      <alignment horizontal="centerContinuous" vertical="center"/>
    </xf>
    <xf numFmtId="0" fontId="21" fillId="0" borderId="3" xfId="58" applyBorder="1" applyAlignment="1">
      <alignment horizontal="centerContinuous" vertical="center"/>
    </xf>
    <xf numFmtId="0" fontId="72" fillId="0" borderId="56" xfId="58" applyFont="1" applyBorder="1" applyAlignment="1">
      <alignment horizontal="centerContinuous" vertical="center"/>
    </xf>
    <xf numFmtId="0" fontId="21" fillId="0" borderId="15" xfId="58" applyBorder="1"/>
    <xf numFmtId="0" fontId="25" fillId="0" borderId="57" xfId="58" applyFont="1" applyBorder="1"/>
    <xf numFmtId="0" fontId="25" fillId="0" borderId="13" xfId="58" applyFont="1" applyBorder="1"/>
    <xf numFmtId="0" fontId="25" fillId="0" borderId="57" xfId="58" applyFont="1" applyBorder="1" applyAlignment="1">
      <alignment vertical="top"/>
    </xf>
    <xf numFmtId="0" fontId="27" fillId="0" borderId="52" xfId="58" quotePrefix="1" applyFont="1" applyBorder="1" applyAlignment="1">
      <alignment horizontal="right"/>
    </xf>
    <xf numFmtId="0" fontId="27" fillId="0" borderId="13" xfId="58" applyFont="1" applyBorder="1" applyAlignment="1">
      <alignment horizontal="center"/>
    </xf>
    <xf numFmtId="0" fontId="72" fillId="0" borderId="58" xfId="58" applyFont="1" applyBorder="1"/>
    <xf numFmtId="0" fontId="25" fillId="0" borderId="13" xfId="58" applyFont="1" applyBorder="1" applyAlignment="1">
      <alignment vertical="top"/>
    </xf>
    <xf numFmtId="0" fontId="25" fillId="0" borderId="51" xfId="58" applyFont="1" applyBorder="1" applyAlignment="1">
      <alignment vertical="top"/>
    </xf>
    <xf numFmtId="0" fontId="72" fillId="0" borderId="51" xfId="58" applyFont="1" applyBorder="1"/>
    <xf numFmtId="0" fontId="72" fillId="0" borderId="16" xfId="58" applyFont="1" applyBorder="1"/>
    <xf numFmtId="0" fontId="21" fillId="0" borderId="17" xfId="58" applyBorder="1" applyAlignment="1">
      <alignment vertical="top"/>
    </xf>
    <xf numFmtId="0" fontId="72" fillId="0" borderId="28" xfId="58" applyFont="1" applyBorder="1"/>
    <xf numFmtId="0" fontId="27" fillId="0" borderId="0" xfId="58" applyFont="1"/>
    <xf numFmtId="0" fontId="25" fillId="0" borderId="28" xfId="58" applyFont="1" applyBorder="1" applyAlignment="1">
      <alignment vertical="top"/>
    </xf>
    <xf numFmtId="0" fontId="72" fillId="0" borderId="29" xfId="58" applyFont="1" applyBorder="1"/>
    <xf numFmtId="0" fontId="25" fillId="0" borderId="0" xfId="58" applyFont="1" applyAlignment="1">
      <alignment horizontal="right"/>
    </xf>
    <xf numFmtId="0" fontId="72" fillId="0" borderId="52" xfId="58" applyFont="1" applyBorder="1"/>
    <xf numFmtId="0" fontId="27" fillId="0" borderId="52" xfId="58" quotePrefix="1" applyFont="1" applyBorder="1"/>
    <xf numFmtId="0" fontId="21" fillId="0" borderId="52" xfId="58" applyBorder="1"/>
    <xf numFmtId="0" fontId="72" fillId="0" borderId="20" xfId="58" applyFont="1" applyBorder="1"/>
    <xf numFmtId="0" fontId="72" fillId="0" borderId="18" xfId="58" applyFont="1" applyBorder="1" applyAlignment="1">
      <alignment horizontal="center" vertical="center"/>
    </xf>
    <xf numFmtId="0" fontId="72" fillId="0" borderId="34" xfId="58" applyFont="1" applyBorder="1"/>
    <xf numFmtId="0" fontId="72" fillId="0" borderId="33" xfId="58" applyFont="1" applyBorder="1"/>
    <xf numFmtId="0" fontId="25" fillId="0" borderId="34" xfId="58" applyFont="1" applyBorder="1" applyAlignment="1">
      <alignment horizontal="right" vertical="center"/>
    </xf>
    <xf numFmtId="0" fontId="72" fillId="0" borderId="60" xfId="58" applyFont="1" applyBorder="1"/>
    <xf numFmtId="0" fontId="21" fillId="0" borderId="61" xfId="58" applyBorder="1"/>
    <xf numFmtId="0" fontId="21" fillId="0" borderId="17" xfId="58" applyBorder="1"/>
    <xf numFmtId="0" fontId="25" fillId="0" borderId="28" xfId="58" applyFont="1" applyBorder="1"/>
    <xf numFmtId="0" fontId="25" fillId="0" borderId="0" xfId="58" applyFont="1"/>
    <xf numFmtId="0" fontId="25" fillId="0" borderId="0" xfId="58" applyFont="1" applyAlignment="1">
      <alignment vertical="top"/>
    </xf>
    <xf numFmtId="0" fontId="25" fillId="0" borderId="52" xfId="58" applyFont="1" applyBorder="1" applyAlignment="1">
      <alignment vertical="top"/>
    </xf>
    <xf numFmtId="0" fontId="25" fillId="0" borderId="62" xfId="58" applyFont="1" applyBorder="1" applyAlignment="1">
      <alignment vertical="top"/>
    </xf>
    <xf numFmtId="0" fontId="25" fillId="0" borderId="0" xfId="58" applyFont="1" applyAlignment="1">
      <alignment horizontal="center" vertical="top"/>
    </xf>
    <xf numFmtId="0" fontId="21" fillId="26" borderId="13" xfId="62" applyFill="1" applyBorder="1"/>
    <xf numFmtId="0" fontId="21" fillId="0" borderId="0" xfId="62"/>
    <xf numFmtId="0" fontId="21" fillId="0" borderId="20" xfId="62" applyBorder="1"/>
    <xf numFmtId="0" fontId="43" fillId="26" borderId="0" xfId="62" applyFont="1" applyFill="1"/>
    <xf numFmtId="0" fontId="43" fillId="27" borderId="31" xfId="62" applyFont="1" applyFill="1" applyBorder="1" applyAlignment="1">
      <alignment vertical="center"/>
    </xf>
    <xf numFmtId="0" fontId="43" fillId="27" borderId="19" xfId="62" applyFont="1" applyFill="1" applyBorder="1" applyAlignment="1">
      <alignment vertical="center"/>
    </xf>
    <xf numFmtId="0" fontId="43" fillId="27" borderId="32" xfId="62" applyFont="1" applyFill="1" applyBorder="1" applyAlignment="1">
      <alignment vertical="center"/>
    </xf>
    <xf numFmtId="0" fontId="43" fillId="27" borderId="28" xfId="62" applyFont="1" applyFill="1" applyBorder="1" applyAlignment="1">
      <alignment vertical="center"/>
    </xf>
    <xf numFmtId="0" fontId="43" fillId="27" borderId="0" xfId="62" applyFont="1" applyFill="1" applyAlignment="1">
      <alignment vertical="center"/>
    </xf>
    <xf numFmtId="0" fontId="43" fillId="27" borderId="29" xfId="62" applyFont="1" applyFill="1" applyBorder="1" applyAlignment="1">
      <alignment vertical="center"/>
    </xf>
    <xf numFmtId="0" fontId="21" fillId="0" borderId="20" xfId="62" applyBorder="1" applyAlignment="1">
      <alignment horizontal="left"/>
    </xf>
    <xf numFmtId="0" fontId="74" fillId="0" borderId="0" xfId="62" applyFont="1" applyFill="1"/>
    <xf numFmtId="0" fontId="74" fillId="0" borderId="0" xfId="62" applyFont="1"/>
    <xf numFmtId="0" fontId="74" fillId="0" borderId="20" xfId="62" applyFont="1" applyBorder="1"/>
    <xf numFmtId="0" fontId="43" fillId="27" borderId="33" xfId="62" applyFont="1" applyFill="1" applyBorder="1" applyAlignment="1">
      <alignment vertical="center"/>
    </xf>
    <xf numFmtId="0" fontId="43" fillId="27" borderId="34" xfId="62" applyFont="1" applyFill="1" applyBorder="1" applyAlignment="1">
      <alignment vertical="center"/>
    </xf>
    <xf numFmtId="0" fontId="43" fillId="27" borderId="60" xfId="62" applyFont="1" applyFill="1" applyBorder="1" applyAlignment="1">
      <alignment vertical="center"/>
    </xf>
    <xf numFmtId="0" fontId="21" fillId="26" borderId="57" xfId="62" applyFill="1" applyBorder="1"/>
    <xf numFmtId="0" fontId="21" fillId="26" borderId="58" xfId="62" applyFill="1" applyBorder="1"/>
    <xf numFmtId="0" fontId="43" fillId="26" borderId="63" xfId="62" applyFont="1" applyFill="1" applyBorder="1" applyAlignment="1">
      <alignment horizontal="center"/>
    </xf>
    <xf numFmtId="0" fontId="21" fillId="28" borderId="64" xfId="62" applyFill="1" applyBorder="1" applyProtection="1">
      <protection locked="0"/>
    </xf>
    <xf numFmtId="0" fontId="21" fillId="26" borderId="58" xfId="62" applyFill="1" applyBorder="1" applyAlignment="1">
      <alignment horizontal="center"/>
    </xf>
    <xf numFmtId="0" fontId="21" fillId="0" borderId="58" xfId="62" applyBorder="1"/>
    <xf numFmtId="0" fontId="21" fillId="26" borderId="16" xfId="62" applyFill="1" applyBorder="1"/>
    <xf numFmtId="0" fontId="21" fillId="28" borderId="65" xfId="62" applyFill="1" applyBorder="1" applyAlignment="1" applyProtection="1">
      <alignment horizontal="left"/>
      <protection locked="0"/>
    </xf>
    <xf numFmtId="0" fontId="21" fillId="26" borderId="29" xfId="62" applyFill="1" applyBorder="1" applyAlignment="1">
      <alignment horizontal="center"/>
    </xf>
    <xf numFmtId="174" fontId="21" fillId="26" borderId="29" xfId="62" applyNumberFormat="1" applyFill="1" applyBorder="1"/>
    <xf numFmtId="173" fontId="21" fillId="26" borderId="20" xfId="62" applyNumberFormat="1" applyFill="1" applyBorder="1"/>
    <xf numFmtId="0" fontId="21" fillId="28" borderId="65" xfId="62" applyFill="1" applyBorder="1" applyProtection="1">
      <protection locked="0"/>
    </xf>
    <xf numFmtId="0" fontId="21" fillId="26" borderId="65" xfId="62" applyFill="1" applyBorder="1" applyAlignment="1">
      <alignment horizontal="right"/>
    </xf>
    <xf numFmtId="0" fontId="21" fillId="26" borderId="30" xfId="62" applyFill="1" applyBorder="1" applyAlignment="1">
      <alignment horizontal="center"/>
    </xf>
    <xf numFmtId="174" fontId="25" fillId="26" borderId="32" xfId="62" applyNumberFormat="1" applyFont="1" applyFill="1" applyBorder="1"/>
    <xf numFmtId="174" fontId="21" fillId="26" borderId="32" xfId="62" applyNumberFormat="1" applyFill="1" applyBorder="1"/>
    <xf numFmtId="173" fontId="43" fillId="26" borderId="66" xfId="62" applyNumberFormat="1" applyFont="1" applyFill="1" applyBorder="1"/>
    <xf numFmtId="0" fontId="21" fillId="26" borderId="67" xfId="62" applyFill="1" applyBorder="1" applyAlignment="1">
      <alignment horizontal="right"/>
    </xf>
    <xf numFmtId="0" fontId="21" fillId="26" borderId="68" xfId="62" applyFill="1" applyBorder="1" applyAlignment="1">
      <alignment horizontal="center"/>
    </xf>
    <xf numFmtId="174" fontId="25" fillId="26" borderId="69" xfId="62" applyNumberFormat="1" applyFont="1" applyFill="1" applyBorder="1"/>
    <xf numFmtId="173" fontId="43" fillId="26" borderId="22" xfId="62" applyNumberFormat="1" applyFont="1" applyFill="1" applyBorder="1"/>
    <xf numFmtId="174" fontId="25" fillId="0" borderId="58" xfId="62" applyNumberFormat="1" applyFont="1" applyBorder="1"/>
    <xf numFmtId="174" fontId="21" fillId="26" borderId="58" xfId="62" applyNumberFormat="1" applyFill="1" applyBorder="1"/>
    <xf numFmtId="173" fontId="21" fillId="26" borderId="16" xfId="62" applyNumberFormat="1" applyFill="1" applyBorder="1"/>
    <xf numFmtId="0" fontId="25" fillId="28" borderId="65" xfId="62" applyFont="1" applyFill="1" applyBorder="1" applyProtection="1">
      <protection locked="0"/>
    </xf>
    <xf numFmtId="0" fontId="21" fillId="26" borderId="64" xfId="62" applyFill="1" applyBorder="1"/>
    <xf numFmtId="174" fontId="25" fillId="26" borderId="58" xfId="62" applyNumberFormat="1" applyFont="1" applyFill="1" applyBorder="1"/>
    <xf numFmtId="0" fontId="21" fillId="26" borderId="65" xfId="62" applyFill="1" applyBorder="1" applyAlignment="1">
      <alignment horizontal="left"/>
    </xf>
    <xf numFmtId="174" fontId="25" fillId="26" borderId="29" xfId="62" applyNumberFormat="1" applyFont="1" applyFill="1" applyBorder="1"/>
    <xf numFmtId="173" fontId="43" fillId="26" borderId="20" xfId="62" applyNumberFormat="1" applyFont="1" applyFill="1" applyBorder="1"/>
    <xf numFmtId="0" fontId="21" fillId="26" borderId="67" xfId="62" applyFill="1" applyBorder="1"/>
    <xf numFmtId="0" fontId="21" fillId="26" borderId="69" xfId="62" applyFill="1" applyBorder="1" applyAlignment="1">
      <alignment horizontal="center"/>
    </xf>
    <xf numFmtId="2" fontId="21" fillId="26" borderId="69" xfId="62" applyNumberFormat="1" applyFill="1" applyBorder="1"/>
    <xf numFmtId="2" fontId="21" fillId="26" borderId="22" xfId="62" applyNumberFormat="1" applyFill="1" applyBorder="1"/>
    <xf numFmtId="0" fontId="21" fillId="26" borderId="17" xfId="62" applyFill="1" applyBorder="1"/>
    <xf numFmtId="0" fontId="21" fillId="26" borderId="0" xfId="62" applyFill="1" applyAlignment="1">
      <alignment horizontal="center"/>
    </xf>
    <xf numFmtId="0" fontId="21" fillId="26" borderId="0" xfId="62" applyFill="1"/>
    <xf numFmtId="0" fontId="21" fillId="26" borderId="20" xfId="62" applyFill="1" applyBorder="1"/>
    <xf numFmtId="176" fontId="71" fillId="26" borderId="0" xfId="62" applyNumberFormat="1" applyFont="1" applyFill="1"/>
    <xf numFmtId="0" fontId="72" fillId="26" borderId="0" xfId="62" applyFont="1" applyFill="1"/>
    <xf numFmtId="0" fontId="71" fillId="26" borderId="0" xfId="62" applyFont="1" applyFill="1"/>
    <xf numFmtId="0" fontId="72" fillId="26" borderId="31" xfId="62" applyFont="1" applyFill="1" applyBorder="1"/>
    <xf numFmtId="0" fontId="21" fillId="26" borderId="19" xfId="62" applyFill="1" applyBorder="1"/>
    <xf numFmtId="0" fontId="71" fillId="26" borderId="32" xfId="62" applyFont="1" applyFill="1" applyBorder="1"/>
    <xf numFmtId="174" fontId="21" fillId="26" borderId="0" xfId="62" applyNumberFormat="1" applyFill="1"/>
    <xf numFmtId="174" fontId="21" fillId="26" borderId="20" xfId="62" applyNumberFormat="1" applyFill="1" applyBorder="1"/>
    <xf numFmtId="0" fontId="72" fillId="26" borderId="33" xfId="62" applyFont="1" applyFill="1" applyBorder="1"/>
    <xf numFmtId="0" fontId="21" fillId="26" borderId="34" xfId="62" applyFill="1" applyBorder="1"/>
    <xf numFmtId="2" fontId="71" fillId="26" borderId="60" xfId="62" applyNumberFormat="1" applyFont="1" applyFill="1" applyBorder="1"/>
    <xf numFmtId="173" fontId="71" fillId="26" borderId="0" xfId="62" applyNumberFormat="1" applyFont="1" applyFill="1"/>
    <xf numFmtId="0" fontId="72" fillId="26" borderId="70" xfId="62" applyFont="1" applyFill="1" applyBorder="1"/>
    <xf numFmtId="0" fontId="21" fillId="26" borderId="4" xfId="62" applyFill="1" applyBorder="1"/>
    <xf numFmtId="0" fontId="72" fillId="26" borderId="71" xfId="62" applyFont="1" applyFill="1" applyBorder="1"/>
    <xf numFmtId="2" fontId="43" fillId="26" borderId="0" xfId="62" applyNumberFormat="1" applyFont="1" applyFill="1"/>
    <xf numFmtId="175" fontId="72" fillId="26" borderId="0" xfId="62" applyNumberFormat="1" applyFont="1" applyFill="1"/>
    <xf numFmtId="2" fontId="72" fillId="26" borderId="71" xfId="62" applyNumberFormat="1" applyFont="1" applyFill="1" applyBorder="1"/>
    <xf numFmtId="2" fontId="21" fillId="26" borderId="0" xfId="62" applyNumberFormat="1" applyFill="1"/>
    <xf numFmtId="173" fontId="21" fillId="26" borderId="0" xfId="62" applyNumberFormat="1" applyFill="1"/>
    <xf numFmtId="0" fontId="43" fillId="26" borderId="15" xfId="62" applyFont="1" applyFill="1" applyBorder="1"/>
    <xf numFmtId="0" fontId="25" fillId="26" borderId="72" xfId="62" applyFont="1" applyFill="1" applyBorder="1" applyAlignment="1">
      <alignment horizontal="center" vertical="center"/>
    </xf>
    <xf numFmtId="0" fontId="43" fillId="26" borderId="17" xfId="62" applyFont="1" applyFill="1" applyBorder="1"/>
    <xf numFmtId="0" fontId="25" fillId="26" borderId="0" xfId="62" applyFont="1" applyFill="1"/>
    <xf numFmtId="0" fontId="25" fillId="26" borderId="20" xfId="62" applyFont="1" applyFill="1" applyBorder="1"/>
    <xf numFmtId="0" fontId="21" fillId="26" borderId="21" xfId="62" applyFill="1" applyBorder="1"/>
    <xf numFmtId="0" fontId="25" fillId="26" borderId="10" xfId="62" applyFont="1" applyFill="1" applyBorder="1"/>
    <xf numFmtId="0" fontId="25" fillId="26" borderId="22" xfId="62" applyFont="1" applyFill="1" applyBorder="1"/>
    <xf numFmtId="0" fontId="21" fillId="29" borderId="0" xfId="62" applyFill="1" applyProtection="1">
      <protection locked="0"/>
    </xf>
    <xf numFmtId="0" fontId="21" fillId="29" borderId="29" xfId="62" applyFill="1" applyBorder="1" applyProtection="1">
      <protection locked="0"/>
    </xf>
    <xf numFmtId="0" fontId="21" fillId="29" borderId="20" xfId="62" applyFill="1" applyBorder="1" applyProtection="1">
      <protection locked="0"/>
    </xf>
    <xf numFmtId="0" fontId="21" fillId="29" borderId="10" xfId="62" applyFill="1" applyBorder="1" applyProtection="1">
      <protection locked="0"/>
    </xf>
    <xf numFmtId="0" fontId="21" fillId="29" borderId="69" xfId="62" applyFill="1" applyBorder="1" applyProtection="1">
      <protection locked="0"/>
    </xf>
    <xf numFmtId="0" fontId="21" fillId="26" borderId="10" xfId="62" applyFill="1" applyBorder="1"/>
    <xf numFmtId="0" fontId="21" fillId="29" borderId="22" xfId="62" applyFill="1" applyBorder="1" applyProtection="1">
      <protection locked="0"/>
    </xf>
    <xf numFmtId="174" fontId="27" fillId="28" borderId="73" xfId="0" applyNumberFormat="1" applyFont="1" applyFill="1" applyBorder="1" applyAlignment="1" applyProtection="1">
      <alignment horizontal="center"/>
      <protection locked="0"/>
    </xf>
    <xf numFmtId="174" fontId="27" fillId="28" borderId="74" xfId="0" applyNumberFormat="1" applyFont="1" applyFill="1" applyBorder="1" applyAlignment="1" applyProtection="1">
      <alignment horizontal="center"/>
      <protection locked="0"/>
    </xf>
    <xf numFmtId="173" fontId="50" fillId="0" borderId="0" xfId="0" applyNumberFormat="1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0" fontId="27" fillId="26" borderId="75" xfId="0" applyFont="1" applyFill="1" applyBorder="1" applyAlignment="1">
      <alignment horizontal="center"/>
    </xf>
    <xf numFmtId="0" fontId="50" fillId="26" borderId="0" xfId="0" applyFont="1" applyFill="1"/>
    <xf numFmtId="0" fontId="27" fillId="26" borderId="0" xfId="0" applyFont="1" applyFill="1" applyAlignment="1">
      <alignment horizontal="center"/>
    </xf>
    <xf numFmtId="2" fontId="50" fillId="26" borderId="46" xfId="0" applyNumberFormat="1" applyFont="1" applyFill="1" applyBorder="1" applyAlignment="1">
      <alignment horizontal="center"/>
    </xf>
    <xf numFmtId="0" fontId="50" fillId="26" borderId="0" xfId="0" applyFont="1" applyFill="1" applyAlignment="1">
      <alignment horizontal="center"/>
    </xf>
    <xf numFmtId="173" fontId="50" fillId="26" borderId="46" xfId="0" applyNumberFormat="1" applyFont="1" applyFill="1" applyBorder="1" applyAlignment="1">
      <alignment horizontal="center"/>
    </xf>
    <xf numFmtId="0" fontId="50" fillId="26" borderId="41" xfId="0" applyFont="1" applyFill="1" applyBorder="1" applyAlignment="1" applyProtection="1">
      <alignment horizontal="center"/>
      <protection locked="0"/>
    </xf>
    <xf numFmtId="0" fontId="50" fillId="26" borderId="0" xfId="0" applyFont="1" applyFill="1" applyAlignment="1">
      <alignment horizontal="right"/>
    </xf>
    <xf numFmtId="0" fontId="43" fillId="26" borderId="0" xfId="0" applyFont="1" applyFill="1" applyAlignment="1">
      <alignment horizontal="left"/>
    </xf>
    <xf numFmtId="0" fontId="27" fillId="26" borderId="41" xfId="0" applyFont="1" applyFill="1" applyBorder="1"/>
    <xf numFmtId="173" fontId="50" fillId="26" borderId="41" xfId="0" applyNumberFormat="1" applyFont="1" applyFill="1" applyBorder="1"/>
    <xf numFmtId="173" fontId="50" fillId="26" borderId="38" xfId="0" applyNumberFormat="1" applyFont="1" applyFill="1" applyBorder="1"/>
    <xf numFmtId="10" fontId="50" fillId="26" borderId="40" xfId="68" applyNumberFormat="1" applyFont="1" applyFill="1" applyBorder="1" applyAlignment="1" applyProtection="1">
      <alignment horizontal="center"/>
    </xf>
    <xf numFmtId="0" fontId="27" fillId="26" borderId="76" xfId="0" applyFont="1" applyFill="1" applyBorder="1"/>
    <xf numFmtId="176" fontId="27" fillId="26" borderId="76" xfId="0" applyNumberFormat="1" applyFont="1" applyFill="1" applyBorder="1"/>
    <xf numFmtId="173" fontId="50" fillId="26" borderId="48" xfId="0" applyNumberFormat="1" applyFont="1" applyFill="1" applyBorder="1"/>
    <xf numFmtId="10" fontId="50" fillId="26" borderId="50" xfId="68" applyNumberFormat="1" applyFont="1" applyFill="1" applyBorder="1" applyAlignment="1" applyProtection="1">
      <alignment horizontal="center"/>
    </xf>
    <xf numFmtId="173" fontId="27" fillId="26" borderId="76" xfId="0" applyNumberFormat="1" applyFont="1" applyFill="1" applyBorder="1"/>
    <xf numFmtId="174" fontId="27" fillId="26" borderId="0" xfId="0" applyNumberFormat="1" applyFont="1" applyFill="1" applyAlignment="1">
      <alignment horizontal="center"/>
    </xf>
    <xf numFmtId="174" fontId="27" fillId="26" borderId="77" xfId="0" applyNumberFormat="1" applyFont="1" applyFill="1" applyBorder="1"/>
    <xf numFmtId="174" fontId="27" fillId="26" borderId="41" xfId="0" applyNumberFormat="1" applyFont="1" applyFill="1" applyBorder="1"/>
    <xf numFmtId="173" fontId="50" fillId="26" borderId="0" xfId="0" applyNumberFormat="1" applyFont="1" applyFill="1"/>
    <xf numFmtId="174" fontId="50" fillId="26" borderId="0" xfId="0" applyNumberFormat="1" applyFont="1" applyFill="1"/>
    <xf numFmtId="10" fontId="50" fillId="26" borderId="0" xfId="68" applyNumberFormat="1" applyFont="1" applyFill="1" applyBorder="1" applyAlignment="1" applyProtection="1"/>
    <xf numFmtId="173" fontId="50" fillId="26" borderId="0" xfId="0" applyNumberFormat="1" applyFont="1" applyFill="1" applyAlignment="1">
      <alignment horizontal="right"/>
    </xf>
    <xf numFmtId="173" fontId="50" fillId="0" borderId="0" xfId="0" applyNumberFormat="1" applyFont="1" applyAlignment="1">
      <alignment horizontal="left"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vertical="center"/>
    </xf>
    <xf numFmtId="173" fontId="50" fillId="0" borderId="0" xfId="0" applyNumberFormat="1" applyFont="1" applyAlignment="1">
      <alignment vertical="center"/>
    </xf>
    <xf numFmtId="0" fontId="59" fillId="26" borderId="0" xfId="0" applyFont="1" applyFill="1"/>
    <xf numFmtId="173" fontId="43" fillId="0" borderId="0" xfId="0" applyNumberFormat="1" applyFont="1" applyAlignment="1">
      <alignment horizontal="left" vertical="center"/>
    </xf>
    <xf numFmtId="0" fontId="27" fillId="0" borderId="0" xfId="0" applyFont="1" applyAlignment="1">
      <alignment vertical="center"/>
    </xf>
    <xf numFmtId="2" fontId="27" fillId="0" borderId="0" xfId="0" applyNumberFormat="1" applyFont="1" applyAlignment="1">
      <alignment vertical="center"/>
    </xf>
    <xf numFmtId="173" fontId="27" fillId="0" borderId="0" xfId="0" applyNumberFormat="1" applyFont="1" applyAlignment="1">
      <alignment vertical="center"/>
    </xf>
    <xf numFmtId="2" fontId="62" fillId="28" borderId="46" xfId="0" applyNumberFormat="1" applyFont="1" applyFill="1" applyBorder="1" applyAlignment="1" applyProtection="1">
      <alignment horizontal="center"/>
      <protection locked="0"/>
    </xf>
    <xf numFmtId="0" fontId="78" fillId="0" borderId="0" xfId="63" applyFont="1"/>
    <xf numFmtId="0" fontId="79" fillId="0" borderId="8" xfId="63" applyFont="1" applyBorder="1" applyAlignment="1">
      <alignment vertical="center" wrapText="1"/>
    </xf>
    <xf numFmtId="0" fontId="79" fillId="0" borderId="30" xfId="63" applyFont="1" applyBorder="1" applyAlignment="1">
      <alignment vertical="center" wrapText="1"/>
    </xf>
    <xf numFmtId="0" fontId="78" fillId="0" borderId="78" xfId="63" applyFont="1" applyBorder="1" applyAlignment="1">
      <alignment horizontal="center" vertical="center"/>
    </xf>
    <xf numFmtId="0" fontId="78" fillId="0" borderId="30" xfId="63" applyFont="1" applyBorder="1" applyAlignment="1">
      <alignment horizontal="center" vertical="center"/>
    </xf>
    <xf numFmtId="0" fontId="78" fillId="0" borderId="79" xfId="63" applyFont="1" applyBorder="1" applyAlignment="1">
      <alignment horizontal="center" vertical="center"/>
    </xf>
    <xf numFmtId="0" fontId="78" fillId="0" borderId="0" xfId="63" applyFont="1" applyAlignment="1">
      <alignment wrapText="1"/>
    </xf>
    <xf numFmtId="0" fontId="79" fillId="0" borderId="35" xfId="63" applyFont="1" applyBorder="1" applyAlignment="1">
      <alignment vertical="center" wrapText="1"/>
    </xf>
    <xf numFmtId="0" fontId="79" fillId="0" borderId="80" xfId="63" applyFont="1" applyBorder="1" applyAlignment="1">
      <alignment horizontal="center" vertical="center"/>
    </xf>
    <xf numFmtId="0" fontId="79" fillId="0" borderId="72" xfId="63" applyFont="1" applyBorder="1" applyAlignment="1">
      <alignment horizontal="center" vertical="center"/>
    </xf>
    <xf numFmtId="0" fontId="79" fillId="0" borderId="81" xfId="63" applyFont="1" applyBorder="1" applyAlignment="1">
      <alignment horizontal="center" vertical="center"/>
    </xf>
    <xf numFmtId="0" fontId="63" fillId="0" borderId="0" xfId="61" applyFont="1"/>
    <xf numFmtId="0" fontId="62" fillId="30" borderId="0" xfId="61" applyFont="1" applyFill="1"/>
    <xf numFmtId="0" fontId="86" fillId="0" borderId="0" xfId="61" applyFont="1"/>
    <xf numFmtId="0" fontId="64" fillId="0" borderId="19" xfId="59" applyFont="1" applyBorder="1"/>
    <xf numFmtId="0" fontId="87" fillId="0" borderId="19" xfId="59" applyFont="1" applyBorder="1" applyAlignment="1">
      <alignment horizontal="left"/>
    </xf>
    <xf numFmtId="0" fontId="64" fillId="0" borderId="0" xfId="59" applyFont="1"/>
    <xf numFmtId="0" fontId="62" fillId="30" borderId="0" xfId="61" applyFont="1" applyFill="1" applyAlignment="1">
      <alignment horizontal="left"/>
    </xf>
    <xf numFmtId="0" fontId="87" fillId="0" borderId="0" xfId="59" applyFont="1" applyAlignment="1">
      <alignment horizontal="left"/>
    </xf>
    <xf numFmtId="0" fontId="64" fillId="22" borderId="0" xfId="59" applyFont="1" applyFill="1" applyAlignment="1">
      <alignment vertical="center" wrapText="1"/>
    </xf>
    <xf numFmtId="0" fontId="64" fillId="30" borderId="8" xfId="61" applyFont="1" applyFill="1" applyBorder="1" applyAlignment="1">
      <alignment horizontal="center" vertical="center" wrapText="1"/>
    </xf>
    <xf numFmtId="0" fontId="64" fillId="30" borderId="8" xfId="61" applyFont="1" applyFill="1" applyBorder="1" applyAlignment="1">
      <alignment vertical="center" wrapText="1"/>
    </xf>
    <xf numFmtId="0" fontId="65" fillId="0" borderId="0" xfId="61" applyFont="1" applyAlignment="1">
      <alignment wrapText="1"/>
    </xf>
    <xf numFmtId="0" fontId="64" fillId="0" borderId="31" xfId="59" applyFont="1" applyBorder="1"/>
    <xf numFmtId="0" fontId="64" fillId="0" borderId="32" xfId="59" applyFont="1" applyBorder="1"/>
    <xf numFmtId="0" fontId="64" fillId="0" borderId="28" xfId="59" applyFont="1" applyBorder="1"/>
    <xf numFmtId="0" fontId="64" fillId="0" borderId="29" xfId="59" applyFont="1" applyBorder="1"/>
    <xf numFmtId="0" fontId="62" fillId="30" borderId="28" xfId="61" applyFont="1" applyFill="1" applyBorder="1"/>
    <xf numFmtId="0" fontId="62" fillId="30" borderId="29" xfId="61" applyFont="1" applyFill="1" applyBorder="1"/>
    <xf numFmtId="0" fontId="62" fillId="0" borderId="33" xfId="61" applyFont="1" applyBorder="1"/>
    <xf numFmtId="0" fontId="62" fillId="0" borderId="34" xfId="61" applyFont="1" applyBorder="1"/>
    <xf numFmtId="0" fontId="62" fillId="30" borderId="34" xfId="61" applyFont="1" applyFill="1" applyBorder="1"/>
    <xf numFmtId="0" fontId="43" fillId="0" borderId="31" xfId="64" applyFont="1" applyBorder="1"/>
    <xf numFmtId="0" fontId="12" fillId="0" borderId="19" xfId="64" applyBorder="1" applyAlignment="1">
      <alignment wrapText="1"/>
    </xf>
    <xf numFmtId="0" fontId="12" fillId="0" borderId="32" xfId="64" applyBorder="1"/>
    <xf numFmtId="0" fontId="43" fillId="0" borderId="28" xfId="64" applyFont="1" applyBorder="1"/>
    <xf numFmtId="0" fontId="12" fillId="0" borderId="29" xfId="64" applyBorder="1"/>
    <xf numFmtId="0" fontId="12" fillId="0" borderId="34" xfId="64" applyBorder="1"/>
    <xf numFmtId="0" fontId="12" fillId="0" borderId="34" xfId="64" applyBorder="1" applyAlignment="1">
      <alignment wrapText="1"/>
    </xf>
    <xf numFmtId="0" fontId="12" fillId="0" borderId="60" xfId="64" applyBorder="1"/>
    <xf numFmtId="0" fontId="12" fillId="0" borderId="28" xfId="64" applyBorder="1"/>
    <xf numFmtId="0" fontId="43" fillId="0" borderId="19" xfId="64" applyFont="1" applyBorder="1" applyAlignment="1">
      <alignment wrapText="1"/>
    </xf>
    <xf numFmtId="0" fontId="43" fillId="0" borderId="8" xfId="64" applyFont="1" applyBorder="1" applyAlignment="1">
      <alignment horizontal="center" textRotation="90" wrapText="1"/>
    </xf>
    <xf numFmtId="0" fontId="65" fillId="0" borderId="0" xfId="0" applyFont="1"/>
    <xf numFmtId="177" fontId="62" fillId="0" borderId="0" xfId="57" applyFont="1"/>
    <xf numFmtId="177" fontId="64" fillId="0" borderId="0" xfId="57" applyFont="1" applyAlignment="1">
      <alignment horizontal="center"/>
    </xf>
    <xf numFmtId="177" fontId="64" fillId="0" borderId="0" xfId="57" applyFont="1" applyAlignment="1">
      <alignment horizontal="left"/>
    </xf>
    <xf numFmtId="177" fontId="64" fillId="0" borderId="31" xfId="57" applyFont="1" applyBorder="1"/>
    <xf numFmtId="177" fontId="62" fillId="0" borderId="19" xfId="57" applyFont="1" applyBorder="1"/>
    <xf numFmtId="177" fontId="62" fillId="0" borderId="28" xfId="57" applyFont="1" applyBorder="1"/>
    <xf numFmtId="177" fontId="62" fillId="0" borderId="28" xfId="57" applyFont="1" applyBorder="1" applyAlignment="1">
      <alignment horizontal="center"/>
    </xf>
    <xf numFmtId="177" fontId="62" fillId="0" borderId="33" xfId="57" applyFont="1" applyBorder="1"/>
    <xf numFmtId="177" fontId="62" fillId="0" borderId="34" xfId="57" applyFont="1" applyBorder="1" applyAlignment="1">
      <alignment horizontal="left"/>
    </xf>
    <xf numFmtId="177" fontId="62" fillId="0" borderId="34" xfId="57" applyFont="1" applyBorder="1"/>
    <xf numFmtId="0" fontId="43" fillId="0" borderId="31" xfId="0" applyFont="1" applyBorder="1"/>
    <xf numFmtId="0" fontId="63" fillId="0" borderId="19" xfId="0" applyFont="1" applyBorder="1"/>
    <xf numFmtId="0" fontId="43" fillId="0" borderId="19" xfId="0" applyFont="1" applyBorder="1"/>
    <xf numFmtId="0" fontId="63" fillId="0" borderId="32" xfId="0" applyFont="1" applyBorder="1"/>
    <xf numFmtId="0" fontId="43" fillId="0" borderId="28" xfId="0" applyFont="1" applyBorder="1"/>
    <xf numFmtId="0" fontId="63" fillId="0" borderId="29" xfId="0" applyFont="1" applyBorder="1"/>
    <xf numFmtId="0" fontId="63" fillId="0" borderId="60" xfId="0" applyFont="1" applyBorder="1"/>
    <xf numFmtId="0" fontId="63" fillId="0" borderId="34" xfId="0" applyFont="1" applyBorder="1"/>
    <xf numFmtId="177" fontId="64" fillId="0" borderId="19" xfId="57" applyFont="1" applyBorder="1"/>
    <xf numFmtId="177" fontId="62" fillId="0" borderId="0" xfId="57" applyFont="1" applyAlignment="1">
      <alignment horizontal="center"/>
    </xf>
    <xf numFmtId="0" fontId="43" fillId="0" borderId="33" xfId="0" applyFont="1" applyBorder="1"/>
    <xf numFmtId="0" fontId="43" fillId="0" borderId="34" xfId="0" applyFont="1" applyBorder="1"/>
    <xf numFmtId="0" fontId="90" fillId="0" borderId="0" xfId="0" applyFont="1"/>
    <xf numFmtId="0" fontId="91" fillId="30" borderId="8" xfId="0" applyFont="1" applyFill="1" applyBorder="1" applyAlignment="1">
      <alignment horizontal="center" vertical="center"/>
    </xf>
    <xf numFmtId="0" fontId="91" fillId="0" borderId="84" xfId="0" applyFont="1" applyBorder="1" applyAlignment="1">
      <alignment vertical="center" wrapText="1"/>
    </xf>
    <xf numFmtId="0" fontId="91" fillId="0" borderId="46" xfId="0" applyFont="1" applyBorder="1" applyAlignment="1">
      <alignment vertical="center" wrapText="1"/>
    </xf>
    <xf numFmtId="0" fontId="91" fillId="0" borderId="85" xfId="0" applyFont="1" applyBorder="1" applyAlignment="1">
      <alignment vertical="center" wrapText="1"/>
    </xf>
    <xf numFmtId="0" fontId="91" fillId="0" borderId="86" xfId="0" applyFont="1" applyBorder="1" applyAlignment="1">
      <alignment vertical="center" wrapText="1"/>
    </xf>
    <xf numFmtId="0" fontId="91" fillId="0" borderId="87" xfId="0" applyFont="1" applyBorder="1" applyAlignment="1">
      <alignment vertical="center" wrapText="1"/>
    </xf>
    <xf numFmtId="0" fontId="91" fillId="0" borderId="8" xfId="0" applyFont="1" applyBorder="1" applyAlignment="1">
      <alignment vertical="center" wrapText="1"/>
    </xf>
    <xf numFmtId="0" fontId="91" fillId="0" borderId="33" xfId="0" applyFont="1" applyBorder="1" applyAlignment="1">
      <alignment horizontal="left" vertical="center" wrapText="1"/>
    </xf>
    <xf numFmtId="0" fontId="91" fillId="0" borderId="8" xfId="0" applyFont="1" applyBorder="1" applyAlignment="1">
      <alignment horizontal="left" vertical="center" wrapText="1"/>
    </xf>
    <xf numFmtId="0" fontId="91" fillId="0" borderId="84" xfId="0" quotePrefix="1" applyFont="1" applyBorder="1" applyAlignment="1">
      <alignment vertical="center" wrapText="1"/>
    </xf>
    <xf numFmtId="0" fontId="91" fillId="0" borderId="88" xfId="0" applyFont="1" applyBorder="1" applyAlignment="1">
      <alignment vertical="center" wrapText="1"/>
    </xf>
    <xf numFmtId="0" fontId="91" fillId="0" borderId="0" xfId="0" applyFont="1"/>
    <xf numFmtId="0" fontId="91" fillId="0" borderId="0" xfId="0" applyFont="1" applyAlignment="1">
      <alignment horizontal="left" vertical="center" wrapText="1"/>
    </xf>
    <xf numFmtId="0" fontId="90" fillId="0" borderId="34" xfId="0" applyFont="1" applyBorder="1"/>
    <xf numFmtId="0" fontId="90" fillId="0" borderId="60" xfId="0" applyFont="1" applyBorder="1"/>
    <xf numFmtId="0" fontId="91" fillId="0" borderId="8" xfId="0" applyFont="1" applyBorder="1" applyAlignment="1">
      <alignment horizontal="center" vertical="center" wrapText="1"/>
    </xf>
    <xf numFmtId="0" fontId="91" fillId="30" borderId="8" xfId="0" applyFont="1" applyFill="1" applyBorder="1" applyAlignment="1">
      <alignment vertical="center"/>
    </xf>
    <xf numFmtId="0" fontId="91" fillId="0" borderId="33" xfId="0" applyFont="1" applyBorder="1"/>
    <xf numFmtId="0" fontId="91" fillId="0" borderId="89" xfId="0" applyFont="1" applyBorder="1" applyAlignment="1">
      <alignment vertical="center" wrapText="1"/>
    </xf>
    <xf numFmtId="0" fontId="91" fillId="0" borderId="90" xfId="0" applyFont="1" applyBorder="1" applyAlignment="1">
      <alignment vertical="center" wrapText="1"/>
    </xf>
    <xf numFmtId="0" fontId="91" fillId="0" borderId="31" xfId="0" applyFont="1" applyBorder="1" applyAlignment="1">
      <alignment vertical="center" wrapText="1"/>
    </xf>
    <xf numFmtId="0" fontId="91" fillId="30" borderId="19" xfId="0" applyFont="1" applyFill="1" applyBorder="1" applyAlignment="1">
      <alignment vertical="center"/>
    </xf>
    <xf numFmtId="0" fontId="91" fillId="0" borderId="19" xfId="0" applyFont="1" applyBorder="1" applyAlignment="1">
      <alignment vertical="center" wrapText="1"/>
    </xf>
    <xf numFmtId="0" fontId="91" fillId="0" borderId="32" xfId="0" applyFont="1" applyBorder="1" applyAlignment="1">
      <alignment vertical="center" wrapText="1"/>
    </xf>
    <xf numFmtId="0" fontId="91" fillId="30" borderId="28" xfId="0" applyFont="1" applyFill="1" applyBorder="1" applyAlignment="1">
      <alignment horizontal="left" vertical="center"/>
    </xf>
    <xf numFmtId="0" fontId="91" fillId="0" borderId="29" xfId="0" applyFont="1" applyBorder="1" applyAlignment="1">
      <alignment horizontal="left" vertical="center" wrapText="1"/>
    </xf>
    <xf numFmtId="0" fontId="91" fillId="0" borderId="82" xfId="0" applyFont="1" applyBorder="1" applyAlignment="1">
      <alignment vertical="center" wrapText="1"/>
    </xf>
    <xf numFmtId="0" fontId="91" fillId="0" borderId="91" xfId="0" applyFont="1" applyBorder="1" applyAlignment="1">
      <alignment vertical="center" wrapText="1"/>
    </xf>
    <xf numFmtId="0" fontId="91" fillId="0" borderId="92" xfId="0" applyFont="1" applyBorder="1" applyAlignment="1">
      <alignment vertical="center" wrapText="1"/>
    </xf>
    <xf numFmtId="0" fontId="43" fillId="0" borderId="19" xfId="53" applyFont="1" applyBorder="1" applyAlignment="1">
      <alignment horizontal="left" vertical="center"/>
    </xf>
    <xf numFmtId="0" fontId="21" fillId="0" borderId="51" xfId="58" applyBorder="1"/>
    <xf numFmtId="0" fontId="21" fillId="0" borderId="52" xfId="58" applyBorder="1" applyAlignment="1">
      <alignment horizontal="left"/>
    </xf>
    <xf numFmtId="0" fontId="21" fillId="0" borderId="13" xfId="58" applyBorder="1"/>
    <xf numFmtId="0" fontId="27" fillId="0" borderId="62" xfId="58" applyFont="1" applyBorder="1"/>
    <xf numFmtId="0" fontId="43" fillId="0" borderId="51" xfId="58" applyFont="1" applyBorder="1" applyAlignment="1">
      <alignment vertical="center"/>
    </xf>
    <xf numFmtId="0" fontId="43" fillId="0" borderId="52" xfId="58" applyFont="1" applyBorder="1" applyAlignment="1">
      <alignment vertical="center"/>
    </xf>
    <xf numFmtId="0" fontId="21" fillId="0" borderId="62" xfId="58" applyBorder="1"/>
    <xf numFmtId="0" fontId="21" fillId="0" borderId="8" xfId="53" applyBorder="1" applyAlignment="1">
      <alignment horizontal="center" vertical="center" wrapText="1"/>
    </xf>
    <xf numFmtId="0" fontId="66" fillId="0" borderId="28" xfId="53" applyFont="1" applyBorder="1" applyAlignment="1">
      <alignment horizontal="left" vertical="center"/>
    </xf>
    <xf numFmtId="0" fontId="50" fillId="0" borderId="0" xfId="53" applyFont="1"/>
    <xf numFmtId="0" fontId="43" fillId="0" borderId="0" xfId="53" applyFont="1"/>
    <xf numFmtId="0" fontId="43" fillId="0" borderId="28" xfId="64" applyFont="1" applyBorder="1" applyAlignment="1">
      <alignment vertical="center"/>
    </xf>
    <xf numFmtId="0" fontId="48" fillId="0" borderId="28" xfId="64" applyFont="1" applyBorder="1" applyAlignment="1">
      <alignment vertical="center"/>
    </xf>
    <xf numFmtId="0" fontId="48" fillId="0" borderId="0" xfId="64" applyFont="1" applyAlignment="1">
      <alignment vertical="center"/>
    </xf>
    <xf numFmtId="0" fontId="48" fillId="0" borderId="33" xfId="64" applyFont="1" applyBorder="1" applyAlignment="1">
      <alignment vertical="center"/>
    </xf>
    <xf numFmtId="0" fontId="48" fillId="0" borderId="34" xfId="64" applyFont="1" applyBorder="1" applyAlignment="1">
      <alignment vertical="center"/>
    </xf>
    <xf numFmtId="0" fontId="21" fillId="0" borderId="0" xfId="0" applyFont="1"/>
    <xf numFmtId="173" fontId="21" fillId="0" borderId="0" xfId="0" applyNumberFormat="1" applyFont="1"/>
    <xf numFmtId="173" fontId="21" fillId="0" borderId="0" xfId="0" applyNumberFormat="1" applyFont="1" applyAlignment="1">
      <alignment horizontal="left"/>
    </xf>
    <xf numFmtId="176" fontId="27" fillId="26" borderId="0" xfId="0" applyNumberFormat="1" applyFont="1" applyFill="1"/>
    <xf numFmtId="0" fontId="27" fillId="26" borderId="94" xfId="0" applyFont="1" applyFill="1" applyBorder="1" applyAlignment="1">
      <alignment horizontal="center"/>
    </xf>
    <xf numFmtId="0" fontId="27" fillId="26" borderId="95" xfId="0" applyFont="1" applyFill="1" applyBorder="1" applyAlignment="1">
      <alignment horizontal="center"/>
    </xf>
    <xf numFmtId="0" fontId="50" fillId="26" borderId="24" xfId="0" applyFont="1" applyFill="1" applyBorder="1"/>
    <xf numFmtId="0" fontId="50" fillId="26" borderId="23" xfId="0" applyFont="1" applyFill="1" applyBorder="1"/>
    <xf numFmtId="0" fontId="27" fillId="26" borderId="23" xfId="0" applyFont="1" applyFill="1" applyBorder="1" applyAlignment="1">
      <alignment horizontal="center"/>
    </xf>
    <xf numFmtId="0" fontId="27" fillId="26" borderId="24" xfId="0" applyFont="1" applyFill="1" applyBorder="1" applyAlignment="1">
      <alignment horizontal="center"/>
    </xf>
    <xf numFmtId="2" fontId="50" fillId="26" borderId="96" xfId="0" applyNumberFormat="1" applyFont="1" applyFill="1" applyBorder="1" applyAlignment="1">
      <alignment horizontal="center"/>
    </xf>
    <xf numFmtId="0" fontId="50" fillId="26" borderId="24" xfId="0" applyFont="1" applyFill="1" applyBorder="1" applyAlignment="1">
      <alignment horizontal="center"/>
    </xf>
    <xf numFmtId="0" fontId="43" fillId="26" borderId="23" xfId="0" applyFont="1" applyFill="1" applyBorder="1" applyAlignment="1">
      <alignment horizontal="right"/>
    </xf>
    <xf numFmtId="0" fontId="50" fillId="26" borderId="23" xfId="0" applyFont="1" applyFill="1" applyBorder="1" applyAlignment="1">
      <alignment horizontal="center"/>
    </xf>
    <xf numFmtId="0" fontId="50" fillId="26" borderId="24" xfId="0" applyFont="1" applyFill="1" applyBorder="1" applyAlignment="1">
      <alignment horizontal="right"/>
    </xf>
    <xf numFmtId="0" fontId="62" fillId="0" borderId="8" xfId="61" applyFont="1" applyBorder="1" applyAlignment="1">
      <alignment horizontal="center" vertical="top"/>
    </xf>
    <xf numFmtId="0" fontId="62" fillId="0" borderId="8" xfId="61" applyFont="1" applyBorder="1" applyAlignment="1">
      <alignment vertical="top"/>
    </xf>
    <xf numFmtId="0" fontId="62" fillId="30" borderId="8" xfId="61" applyFont="1" applyFill="1" applyBorder="1" applyAlignment="1">
      <alignment vertical="top"/>
    </xf>
    <xf numFmtId="0" fontId="63" fillId="0" borderId="0" xfId="61" applyFont="1" applyAlignment="1">
      <alignment vertical="top"/>
    </xf>
    <xf numFmtId="0" fontId="62" fillId="30" borderId="8" xfId="61" applyFont="1" applyFill="1" applyBorder="1" applyAlignment="1">
      <alignment horizontal="center" vertical="top" wrapText="1"/>
    </xf>
    <xf numFmtId="0" fontId="62" fillId="30" borderId="8" xfId="61" applyFont="1" applyFill="1" applyBorder="1" applyAlignment="1">
      <alignment horizontal="center" vertical="top"/>
    </xf>
    <xf numFmtId="0" fontId="62" fillId="0" borderId="71" xfId="61" applyFont="1" applyBorder="1" applyAlignment="1">
      <alignment vertical="top"/>
    </xf>
    <xf numFmtId="0" fontId="91" fillId="0" borderId="84" xfId="0" applyFont="1" applyBorder="1" applyAlignment="1">
      <alignment horizontal="center" vertical="center" wrapText="1"/>
    </xf>
    <xf numFmtId="0" fontId="91" fillId="0" borderId="46" xfId="0" applyFont="1" applyBorder="1" applyAlignment="1">
      <alignment horizontal="center" vertical="center" wrapText="1"/>
    </xf>
    <xf numFmtId="0" fontId="91" fillId="0" borderId="82" xfId="0" applyFont="1" applyBorder="1" applyAlignment="1">
      <alignment horizontal="center" vertical="center" wrapText="1"/>
    </xf>
    <xf numFmtId="0" fontId="91" fillId="0" borderId="100" xfId="0" applyFont="1" applyBorder="1" applyAlignment="1">
      <alignment horizontal="center" vertical="center" wrapText="1"/>
    </xf>
    <xf numFmtId="0" fontId="91" fillId="0" borderId="101" xfId="0" applyFont="1" applyBorder="1" applyAlignment="1">
      <alignment horizontal="center" vertical="center" wrapText="1"/>
    </xf>
    <xf numFmtId="175" fontId="50" fillId="26" borderId="0" xfId="0" applyNumberFormat="1" applyFont="1" applyFill="1"/>
    <xf numFmtId="0" fontId="64" fillId="0" borderId="28" xfId="54" applyFont="1" applyBorder="1" applyAlignment="1">
      <alignment horizontal="center"/>
    </xf>
    <xf numFmtId="0" fontId="65" fillId="0" borderId="29" xfId="54" applyFont="1" applyBorder="1"/>
    <xf numFmtId="0" fontId="64" fillId="0" borderId="28" xfId="54" applyFont="1" applyBorder="1"/>
    <xf numFmtId="0" fontId="61" fillId="0" borderId="28" xfId="54" applyFont="1" applyBorder="1" applyAlignment="1">
      <alignment horizontal="center"/>
    </xf>
    <xf numFmtId="0" fontId="61" fillId="0" borderId="28" xfId="54" applyFont="1" applyBorder="1"/>
    <xf numFmtId="0" fontId="61" fillId="0" borderId="33" xfId="54" applyFont="1" applyBorder="1"/>
    <xf numFmtId="0" fontId="61" fillId="0" borderId="34" xfId="54" applyFont="1" applyBorder="1"/>
    <xf numFmtId="0" fontId="64" fillId="0" borderId="31" xfId="54" applyFont="1" applyBorder="1" applyAlignment="1">
      <alignment horizontal="center"/>
    </xf>
    <xf numFmtId="0" fontId="64" fillId="0" borderId="19" xfId="54" applyFont="1" applyBorder="1" applyAlignment="1">
      <alignment horizontal="center"/>
    </xf>
    <xf numFmtId="0" fontId="62" fillId="0" borderId="19" xfId="54" applyFont="1" applyBorder="1"/>
    <xf numFmtId="0" fontId="64" fillId="0" borderId="19" xfId="54" applyFont="1" applyBorder="1"/>
    <xf numFmtId="0" fontId="65" fillId="0" borderId="32" xfId="54" applyFont="1" applyBorder="1"/>
    <xf numFmtId="0" fontId="64" fillId="0" borderId="33" xfId="54" applyFont="1" applyBorder="1" applyAlignment="1">
      <alignment horizontal="center"/>
    </xf>
    <xf numFmtId="0" fontId="64" fillId="0" borderId="34" xfId="54" applyFont="1" applyBorder="1" applyAlignment="1">
      <alignment horizontal="center"/>
    </xf>
    <xf numFmtId="0" fontId="62" fillId="0" borderId="34" xfId="54" applyFont="1" applyBorder="1"/>
    <xf numFmtId="0" fontId="64" fillId="0" borderId="34" xfId="54" applyFont="1" applyBorder="1"/>
    <xf numFmtId="0" fontId="65" fillId="0" borderId="60" xfId="54" applyFont="1" applyBorder="1"/>
    <xf numFmtId="0" fontId="66" fillId="0" borderId="31" xfId="53" applyFont="1" applyBorder="1" applyAlignment="1">
      <alignment horizontal="left" vertical="center"/>
    </xf>
    <xf numFmtId="0" fontId="50" fillId="0" borderId="19" xfId="53" applyFont="1" applyBorder="1"/>
    <xf numFmtId="0" fontId="66" fillId="0" borderId="33" xfId="53" applyFont="1" applyBorder="1" applyAlignment="1">
      <alignment horizontal="left" vertical="center"/>
    </xf>
    <xf numFmtId="0" fontId="66" fillId="0" borderId="34" xfId="53" applyFont="1" applyBorder="1" applyAlignment="1">
      <alignment horizontal="left" vertical="center"/>
    </xf>
    <xf numFmtId="0" fontId="66" fillId="0" borderId="60" xfId="53" applyFont="1" applyBorder="1" applyAlignment="1">
      <alignment horizontal="left" vertical="center"/>
    </xf>
    <xf numFmtId="0" fontId="21" fillId="0" borderId="13" xfId="62" applyBorder="1"/>
    <xf numFmtId="0" fontId="21" fillId="0" borderId="16" xfId="62" applyBorder="1"/>
    <xf numFmtId="0" fontId="21" fillId="0" borderId="21" xfId="62" applyBorder="1"/>
    <xf numFmtId="0" fontId="21" fillId="0" borderId="10" xfId="62" applyBorder="1" applyAlignment="1">
      <alignment horizontal="center"/>
    </xf>
    <xf numFmtId="0" fontId="21" fillId="0" borderId="10" xfId="62" applyBorder="1"/>
    <xf numFmtId="0" fontId="21" fillId="0" borderId="22" xfId="62" applyBorder="1"/>
    <xf numFmtId="0" fontId="21" fillId="26" borderId="10" xfId="62" applyFill="1" applyBorder="1" applyAlignment="1">
      <alignment horizontal="center"/>
    </xf>
    <xf numFmtId="0" fontId="21" fillId="26" borderId="22" xfId="62" applyFill="1" applyBorder="1"/>
    <xf numFmtId="0" fontId="43" fillId="0" borderId="102" xfId="53" applyFont="1" applyBorder="1" applyAlignment="1">
      <alignment vertical="center"/>
    </xf>
    <xf numFmtId="0" fontId="43" fillId="0" borderId="19" xfId="53" applyFont="1" applyBorder="1" applyAlignment="1">
      <alignment vertical="center"/>
    </xf>
    <xf numFmtId="0" fontId="43" fillId="0" borderId="32" xfId="53" applyFont="1" applyBorder="1" applyAlignment="1">
      <alignment vertical="center"/>
    </xf>
    <xf numFmtId="0" fontId="43" fillId="0" borderId="31" xfId="53" applyFont="1" applyBorder="1" applyAlignment="1">
      <alignment vertical="center"/>
    </xf>
    <xf numFmtId="0" fontId="43" fillId="0" borderId="66" xfId="53" applyFont="1" applyBorder="1" applyAlignment="1">
      <alignment vertical="center"/>
    </xf>
    <xf numFmtId="0" fontId="43" fillId="0" borderId="17" xfId="53" applyFont="1" applyBorder="1" applyAlignment="1">
      <alignment vertical="center"/>
    </xf>
    <xf numFmtId="0" fontId="43" fillId="0" borderId="29" xfId="53" applyFont="1" applyBorder="1" applyAlignment="1">
      <alignment vertical="center"/>
    </xf>
    <xf numFmtId="0" fontId="43" fillId="0" borderId="28" xfId="53" applyFont="1" applyBorder="1" applyAlignment="1">
      <alignment vertical="center"/>
    </xf>
    <xf numFmtId="0" fontId="43" fillId="0" borderId="20" xfId="53" applyFont="1" applyBorder="1" applyAlignment="1">
      <alignment vertical="center"/>
    </xf>
    <xf numFmtId="0" fontId="43" fillId="0" borderId="18" xfId="53" applyFont="1" applyBorder="1" applyAlignment="1">
      <alignment vertical="center"/>
    </xf>
    <xf numFmtId="0" fontId="43" fillId="0" borderId="34" xfId="53" applyFont="1" applyBorder="1" applyAlignment="1">
      <alignment vertical="center"/>
    </xf>
    <xf numFmtId="0" fontId="43" fillId="0" borderId="60" xfId="53" applyFont="1" applyBorder="1" applyAlignment="1">
      <alignment vertical="center"/>
    </xf>
    <xf numFmtId="0" fontId="43" fillId="0" borderId="33" xfId="53" applyFont="1" applyBorder="1" applyAlignment="1">
      <alignment vertical="center"/>
    </xf>
    <xf numFmtId="0" fontId="43" fillId="0" borderId="61" xfId="53" applyFont="1" applyBorder="1" applyAlignment="1">
      <alignment vertical="center"/>
    </xf>
    <xf numFmtId="0" fontId="48" fillId="0" borderId="102" xfId="53" applyFont="1" applyBorder="1"/>
    <xf numFmtId="0" fontId="43" fillId="0" borderId="19" xfId="53" applyFont="1" applyBorder="1"/>
    <xf numFmtId="0" fontId="21" fillId="0" borderId="66" xfId="53" applyBorder="1"/>
    <xf numFmtId="0" fontId="43" fillId="0" borderId="17" xfId="53" applyFont="1" applyBorder="1"/>
    <xf numFmtId="0" fontId="21" fillId="0" borderId="20" xfId="53" applyBorder="1"/>
    <xf numFmtId="0" fontId="21" fillId="0" borderId="21" xfId="53" applyBorder="1"/>
    <xf numFmtId="0" fontId="21" fillId="0" borderId="10" xfId="53" applyBorder="1"/>
    <xf numFmtId="0" fontId="21" fillId="0" borderId="22" xfId="53" applyBorder="1"/>
    <xf numFmtId="0" fontId="25" fillId="0" borderId="0" xfId="55" applyFont="1" applyAlignment="1">
      <alignment vertical="center" wrapText="1"/>
    </xf>
    <xf numFmtId="0" fontId="25" fillId="0" borderId="0" xfId="55" applyFont="1" applyAlignment="1">
      <alignment vertical="top" wrapText="1"/>
    </xf>
    <xf numFmtId="0" fontId="25" fillId="0" borderId="0" xfId="55" applyFont="1"/>
    <xf numFmtId="0" fontId="79" fillId="0" borderId="0" xfId="60" applyFont="1"/>
    <xf numFmtId="0" fontId="79" fillId="0" borderId="0" xfId="53" applyFont="1"/>
    <xf numFmtId="0" fontId="79" fillId="0" borderId="0" xfId="53" applyFont="1" applyAlignment="1">
      <alignment horizontal="left" vertical="center"/>
    </xf>
    <xf numFmtId="0" fontId="79" fillId="0" borderId="0" xfId="59" applyFont="1"/>
    <xf numFmtId="0" fontId="79" fillId="0" borderId="0" xfId="53" applyFont="1" applyAlignment="1">
      <alignment vertical="center"/>
    </xf>
    <xf numFmtId="0" fontId="79" fillId="0" borderId="0" xfId="54" applyFont="1"/>
    <xf numFmtId="0" fontId="79" fillId="0" borderId="0" xfId="0" applyFont="1"/>
    <xf numFmtId="0" fontId="79" fillId="0" borderId="0" xfId="62" applyFont="1"/>
    <xf numFmtId="0" fontId="79" fillId="0" borderId="0" xfId="64" applyFont="1" applyAlignment="1">
      <alignment horizontal="left" vertical="center"/>
    </xf>
    <xf numFmtId="0" fontId="79" fillId="0" borderId="29" xfId="53" applyFont="1" applyBorder="1" applyAlignment="1">
      <alignment horizontal="left" vertical="center"/>
    </xf>
    <xf numFmtId="0" fontId="79" fillId="0" borderId="0" xfId="0" applyFont="1" applyAlignment="1">
      <alignment horizontal="center"/>
    </xf>
    <xf numFmtId="0" fontId="105" fillId="0" borderId="0" xfId="79"/>
    <xf numFmtId="0" fontId="71" fillId="0" borderId="30" xfId="79" applyFont="1" applyBorder="1" applyAlignment="1">
      <alignment horizontal="center"/>
    </xf>
    <xf numFmtId="0" fontId="43" fillId="0" borderId="8" xfId="79" applyFont="1" applyBorder="1" applyAlignment="1">
      <alignment horizontal="center" textRotation="90" wrapText="1"/>
    </xf>
    <xf numFmtId="0" fontId="43" fillId="0" borderId="0" xfId="79" applyFont="1"/>
    <xf numFmtId="0" fontId="0" fillId="28" borderId="65" xfId="62" applyFont="1" applyFill="1" applyBorder="1" applyProtection="1">
      <protection locked="0"/>
    </xf>
    <xf numFmtId="0" fontId="45" fillId="0" borderId="37" xfId="0" applyFont="1" applyBorder="1" applyAlignment="1">
      <alignment horizontal="center" vertical="center" wrapText="1"/>
    </xf>
    <xf numFmtId="0" fontId="45" fillId="0" borderId="88" xfId="0" applyFont="1" applyBorder="1" applyAlignment="1">
      <alignment horizontal="center" vertical="center" wrapText="1"/>
    </xf>
    <xf numFmtId="0" fontId="113" fillId="0" borderId="0" xfId="60" applyFont="1"/>
    <xf numFmtId="0" fontId="0" fillId="0" borderId="17" xfId="56" applyFont="1" applyBorder="1"/>
    <xf numFmtId="0" fontId="0" fillId="0" borderId="0" xfId="56" applyFont="1"/>
    <xf numFmtId="0" fontId="64" fillId="0" borderId="28" xfId="54" applyFont="1" applyBorder="1" applyAlignment="1">
      <alignment horizontal="left"/>
    </xf>
    <xf numFmtId="0" fontId="62" fillId="0" borderId="8" xfId="61" applyFont="1" applyBorder="1" applyAlignment="1">
      <alignment horizontal="left" vertical="top"/>
    </xf>
    <xf numFmtId="0" fontId="62" fillId="0" borderId="8" xfId="61" applyFont="1" applyBorder="1" applyAlignment="1">
      <alignment horizontal="left" vertical="top" wrapText="1"/>
    </xf>
    <xf numFmtId="0" fontId="0" fillId="0" borderId="8" xfId="53" applyFont="1" applyBorder="1" applyAlignment="1">
      <alignment horizontal="left" vertical="top"/>
    </xf>
    <xf numFmtId="0" fontId="0" fillId="0" borderId="8" xfId="53" applyFont="1" applyBorder="1" applyAlignment="1">
      <alignment horizontal="left" vertical="top" wrapText="1"/>
    </xf>
    <xf numFmtId="0" fontId="0" fillId="0" borderId="8" xfId="79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9" fontId="0" fillId="0" borderId="8" xfId="0" applyNumberFormat="1" applyBorder="1" applyAlignment="1">
      <alignment horizontal="center" vertical="center"/>
    </xf>
    <xf numFmtId="0" fontId="48" fillId="0" borderId="34" xfId="53" applyFont="1" applyBorder="1" applyAlignment="1">
      <alignment vertical="center"/>
    </xf>
    <xf numFmtId="0" fontId="0" fillId="0" borderId="8" xfId="53" applyFont="1" applyBorder="1" applyAlignment="1">
      <alignment horizontal="center" vertical="center"/>
    </xf>
    <xf numFmtId="0" fontId="48" fillId="0" borderId="33" xfId="53" applyFont="1" applyBorder="1" applyAlignment="1">
      <alignment vertical="center"/>
    </xf>
    <xf numFmtId="0" fontId="49" fillId="0" borderId="17" xfId="56" applyFont="1" applyBorder="1"/>
    <xf numFmtId="0" fontId="49" fillId="0" borderId="0" xfId="56" applyFont="1"/>
    <xf numFmtId="0" fontId="21" fillId="0" borderId="28" xfId="53" applyBorder="1"/>
    <xf numFmtId="0" fontId="21" fillId="0" borderId="29" xfId="53" applyBorder="1"/>
    <xf numFmtId="0" fontId="48" fillId="0" borderId="28" xfId="53" applyFont="1" applyBorder="1" applyAlignment="1">
      <alignment vertical="center"/>
    </xf>
    <xf numFmtId="0" fontId="48" fillId="0" borderId="29" xfId="53" applyFont="1" applyBorder="1" applyAlignment="1">
      <alignment vertical="center"/>
    </xf>
    <xf numFmtId="0" fontId="21" fillId="0" borderId="34" xfId="53" applyBorder="1"/>
    <xf numFmtId="0" fontId="0" fillId="0" borderId="8" xfId="53" applyFont="1" applyBorder="1" applyAlignment="1">
      <alignment vertical="center" wrapText="1"/>
    </xf>
    <xf numFmtId="0" fontId="68" fillId="0" borderId="28" xfId="53" applyFont="1" applyBorder="1"/>
    <xf numFmtId="0" fontId="69" fillId="0" borderId="28" xfId="53" applyFont="1" applyBorder="1"/>
    <xf numFmtId="0" fontId="21" fillId="0" borderId="60" xfId="53" applyBorder="1"/>
    <xf numFmtId="0" fontId="71" fillId="0" borderId="17" xfId="58" applyFont="1" applyBorder="1"/>
    <xf numFmtId="0" fontId="72" fillId="0" borderId="0" xfId="58" applyFont="1" applyAlignment="1">
      <alignment horizontal="right"/>
    </xf>
    <xf numFmtId="0" fontId="72" fillId="0" borderId="17" xfId="58" applyFont="1" applyBorder="1" applyAlignment="1">
      <alignment horizontal="center" vertical="top"/>
    </xf>
    <xf numFmtId="0" fontId="79" fillId="0" borderId="0" xfId="58" applyFont="1" applyAlignment="1">
      <alignment vertical="top"/>
    </xf>
    <xf numFmtId="0" fontId="25" fillId="0" borderId="0" xfId="58" applyFont="1" applyAlignment="1">
      <alignment horizontal="right" vertical="top"/>
    </xf>
    <xf numFmtId="0" fontId="21" fillId="0" borderId="0" xfId="58" applyAlignment="1">
      <alignment vertical="top"/>
    </xf>
    <xf numFmtId="0" fontId="72" fillId="0" borderId="20" xfId="58" applyFont="1" applyBorder="1" applyAlignment="1">
      <alignment vertical="top"/>
    </xf>
    <xf numFmtId="0" fontId="21" fillId="0" borderId="0" xfId="58"/>
    <xf numFmtId="0" fontId="21" fillId="0" borderId="10" xfId="58" applyBorder="1"/>
    <xf numFmtId="0" fontId="25" fillId="0" borderId="10" xfId="58" applyFont="1" applyBorder="1"/>
    <xf numFmtId="0" fontId="12" fillId="0" borderId="0" xfId="56"/>
    <xf numFmtId="0" fontId="27" fillId="0" borderId="52" xfId="58" applyFont="1" applyBorder="1" applyAlignment="1">
      <alignment horizontal="center"/>
    </xf>
    <xf numFmtId="0" fontId="27" fillId="0" borderId="62" xfId="58" applyFont="1" applyBorder="1" applyAlignment="1">
      <alignment horizontal="center"/>
    </xf>
    <xf numFmtId="0" fontId="27" fillId="0" borderId="59" xfId="58" applyFont="1" applyBorder="1" applyAlignment="1">
      <alignment horizontal="center"/>
    </xf>
    <xf numFmtId="0" fontId="73" fillId="0" borderId="22" xfId="58" applyFont="1" applyBorder="1" applyAlignment="1">
      <alignment horizontal="right" vertical="center"/>
    </xf>
    <xf numFmtId="0" fontId="45" fillId="0" borderId="8" xfId="0" applyFont="1" applyBorder="1" applyAlignment="1">
      <alignment horizontal="center" vertical="center" wrapText="1"/>
    </xf>
    <xf numFmtId="0" fontId="73" fillId="0" borderId="8" xfId="55" applyFont="1" applyBorder="1" applyAlignment="1">
      <alignment horizontal="center" vertical="center" wrapText="1"/>
    </xf>
    <xf numFmtId="0" fontId="21" fillId="0" borderId="8" xfId="53" applyBorder="1" applyAlignment="1">
      <alignment horizontal="left" vertical="center" wrapText="1"/>
    </xf>
    <xf numFmtId="0" fontId="21" fillId="0" borderId="0" xfId="56" applyFont="1" applyAlignment="1">
      <alignment horizontal="center"/>
    </xf>
    <xf numFmtId="0" fontId="48" fillId="0" borderId="58" xfId="53" applyFont="1" applyBorder="1" applyAlignment="1">
      <alignment horizontal="left" vertical="center"/>
    </xf>
    <xf numFmtId="0" fontId="48" fillId="0" borderId="29" xfId="53" applyFont="1" applyBorder="1" applyAlignment="1">
      <alignment horizontal="left" vertical="center"/>
    </xf>
    <xf numFmtId="0" fontId="21" fillId="0" borderId="37" xfId="53" applyBorder="1" applyAlignment="1">
      <alignment horizontal="center" vertical="center"/>
    </xf>
    <xf numFmtId="0" fontId="0" fillId="0" borderId="19" xfId="0" applyBorder="1"/>
    <xf numFmtId="0" fontId="9" fillId="0" borderId="0" xfId="138"/>
    <xf numFmtId="0" fontId="12" fillId="0" borderId="8" xfId="138" applyFont="1" applyBorder="1" applyAlignment="1">
      <alignment horizontal="center" vertical="center" wrapText="1"/>
    </xf>
    <xf numFmtId="0" fontId="12" fillId="0" borderId="8" xfId="138" applyFont="1" applyBorder="1" applyAlignment="1">
      <alignment horizontal="center" vertical="center"/>
    </xf>
    <xf numFmtId="0" fontId="0" fillId="0" borderId="8" xfId="53" applyFont="1" applyBorder="1" applyAlignment="1">
      <alignment horizontal="left" vertical="center" wrapText="1"/>
    </xf>
    <xf numFmtId="0" fontId="119" fillId="0" borderId="8" xfId="53" applyFont="1" applyBorder="1" applyAlignment="1">
      <alignment horizontal="left" vertical="top" wrapText="1"/>
    </xf>
    <xf numFmtId="0" fontId="43" fillId="0" borderId="0" xfId="53" applyFont="1" applyAlignment="1">
      <alignment horizontal="left" vertical="center"/>
    </xf>
    <xf numFmtId="0" fontId="0" fillId="0" borderId="20" xfId="56" applyFont="1" applyBorder="1"/>
    <xf numFmtId="0" fontId="0" fillId="0" borderId="8" xfId="138" applyFont="1" applyBorder="1" applyAlignment="1">
      <alignment horizontal="center" vertical="center"/>
    </xf>
    <xf numFmtId="0" fontId="0" fillId="0" borderId="0" xfId="53" applyFont="1" applyAlignment="1">
      <alignment vertical="center"/>
    </xf>
    <xf numFmtId="0" fontId="0" fillId="0" borderId="0" xfId="53" applyFont="1"/>
    <xf numFmtId="0" fontId="0" fillId="0" borderId="0" xfId="60" applyFont="1"/>
    <xf numFmtId="0" fontId="0" fillId="0" borderId="34" xfId="0" applyBorder="1"/>
    <xf numFmtId="0" fontId="62" fillId="0" borderId="8" xfId="138" applyFont="1" applyBorder="1" applyAlignment="1">
      <alignment horizontal="center" vertical="center"/>
    </xf>
    <xf numFmtId="178" fontId="121" fillId="0" borderId="8" xfId="138" applyNumberFormat="1" applyFont="1" applyBorder="1" applyAlignment="1">
      <alignment horizontal="center" vertical="center"/>
    </xf>
    <xf numFmtId="0" fontId="62" fillId="0" borderId="8" xfId="138" applyFont="1" applyBorder="1" applyAlignment="1">
      <alignment horizontal="center" vertical="center" wrapText="1"/>
    </xf>
    <xf numFmtId="0" fontId="64" fillId="0" borderId="8" xfId="138" applyFont="1" applyBorder="1" applyAlignment="1">
      <alignment horizontal="center" vertical="center" wrapText="1"/>
    </xf>
    <xf numFmtId="178" fontId="62" fillId="0" borderId="8" xfId="138" applyNumberFormat="1" applyFont="1" applyBorder="1" applyAlignment="1">
      <alignment horizontal="center" vertical="center" wrapText="1"/>
    </xf>
    <xf numFmtId="0" fontId="64" fillId="30" borderId="83" xfId="0" applyFont="1" applyFill="1" applyBorder="1" applyAlignment="1">
      <alignment horizontal="center" vertical="center" wrapText="1"/>
    </xf>
    <xf numFmtId="0" fontId="122" fillId="0" borderId="8" xfId="61" applyFont="1" applyBorder="1" applyAlignment="1">
      <alignment vertical="top"/>
    </xf>
    <xf numFmtId="0" fontId="105" fillId="0" borderId="0" xfId="79" applyAlignment="1">
      <alignment vertical="center"/>
    </xf>
    <xf numFmtId="0" fontId="43" fillId="0" borderId="8" xfId="79" applyFont="1" applyBorder="1" applyAlignment="1">
      <alignment horizontal="center" vertical="center"/>
    </xf>
    <xf numFmtId="9" fontId="45" fillId="0" borderId="8" xfId="0" applyNumberFormat="1" applyFont="1" applyBorder="1" applyAlignment="1">
      <alignment horizontal="center" vertical="center" wrapText="1"/>
    </xf>
    <xf numFmtId="9" fontId="45" fillId="0" borderId="37" xfId="0" applyNumberFormat="1" applyFont="1" applyBorder="1" applyAlignment="1">
      <alignment horizontal="center" vertical="center" wrapText="1"/>
    </xf>
    <xf numFmtId="14" fontId="62" fillId="30" borderId="8" xfId="61" applyNumberFormat="1" applyFont="1" applyFill="1" applyBorder="1" applyAlignment="1">
      <alignment horizontal="left" vertical="top" wrapText="1"/>
    </xf>
    <xf numFmtId="0" fontId="63" fillId="0" borderId="0" xfId="61" applyFont="1" applyAlignment="1">
      <alignment vertical="top" wrapText="1"/>
    </xf>
    <xf numFmtId="0" fontId="0" fillId="30" borderId="8" xfId="61" applyFont="1" applyFill="1" applyBorder="1" applyAlignment="1">
      <alignment horizontal="center" vertical="top"/>
    </xf>
    <xf numFmtId="0" fontId="0" fillId="0" borderId="0" xfId="56" applyFont="1" applyAlignment="1">
      <alignment vertical="center"/>
    </xf>
    <xf numFmtId="0" fontId="104" fillId="0" borderId="0" xfId="60" applyFont="1"/>
    <xf numFmtId="0" fontId="0" fillId="0" borderId="0" xfId="53" applyFont="1" applyAlignment="1">
      <alignment horizontal="left"/>
    </xf>
    <xf numFmtId="0" fontId="0" fillId="0" borderId="34" xfId="53" applyFont="1" applyBorder="1" applyAlignment="1">
      <alignment vertical="center"/>
    </xf>
    <xf numFmtId="0" fontId="61" fillId="0" borderId="19" xfId="54" applyFont="1" applyBorder="1" applyAlignment="1">
      <alignment vertical="center"/>
    </xf>
    <xf numFmtId="0" fontId="0" fillId="29" borderId="0" xfId="62" applyFont="1" applyFill="1" applyProtection="1">
      <protection locked="0"/>
    </xf>
    <xf numFmtId="177" fontId="64" fillId="0" borderId="0" xfId="57" applyFont="1"/>
    <xf numFmtId="0" fontId="0" fillId="0" borderId="71" xfId="138" applyFont="1" applyBorder="1" applyAlignment="1">
      <alignment horizontal="center" vertical="center"/>
    </xf>
    <xf numFmtId="0" fontId="7" fillId="0" borderId="8" xfId="138" applyFont="1" applyBorder="1" applyAlignment="1">
      <alignment horizontal="center" vertical="center" wrapText="1"/>
    </xf>
    <xf numFmtId="0" fontId="12" fillId="0" borderId="0" xfId="138" applyFont="1" applyAlignment="1">
      <alignment horizontal="center" vertical="center" wrapText="1"/>
    </xf>
    <xf numFmtId="0" fontId="8" fillId="0" borderId="0" xfId="138" applyFont="1" applyAlignment="1">
      <alignment horizontal="center" vertical="center" wrapText="1"/>
    </xf>
    <xf numFmtId="0" fontId="12" fillId="0" borderId="0" xfId="138" applyFont="1" applyAlignment="1">
      <alignment horizontal="center" vertical="center"/>
    </xf>
    <xf numFmtId="178" fontId="62" fillId="0" borderId="0" xfId="138" applyNumberFormat="1" applyFont="1" applyAlignment="1">
      <alignment horizontal="center" vertical="center" wrapText="1"/>
    </xf>
    <xf numFmtId="0" fontId="0" fillId="0" borderId="0" xfId="138" applyFont="1" applyAlignment="1">
      <alignment horizontal="center" vertical="center"/>
    </xf>
    <xf numFmtId="0" fontId="0" fillId="0" borderId="30" xfId="138" applyFont="1" applyBorder="1" applyAlignment="1">
      <alignment horizontal="center" vertical="center"/>
    </xf>
    <xf numFmtId="0" fontId="122" fillId="0" borderId="8" xfId="61" applyFont="1" applyBorder="1" applyAlignment="1">
      <alignment horizontal="center" vertical="top"/>
    </xf>
    <xf numFmtId="0" fontId="43" fillId="0" borderId="0" xfId="79" applyFont="1" applyAlignment="1">
      <alignment horizontal="left" vertical="center" wrapText="1"/>
    </xf>
    <xf numFmtId="0" fontId="62" fillId="0" borderId="8" xfId="53" applyFont="1" applyBorder="1" applyAlignment="1">
      <alignment horizontal="center" vertical="center"/>
    </xf>
    <xf numFmtId="0" fontId="62" fillId="0" borderId="8" xfId="53" applyFont="1" applyBorder="1" applyAlignment="1">
      <alignment horizontal="left" vertical="center"/>
    </xf>
    <xf numFmtId="2" fontId="62" fillId="0" borderId="8" xfId="53" applyNumberFormat="1" applyFont="1" applyBorder="1" applyAlignment="1">
      <alignment horizontal="left" vertical="center" wrapText="1"/>
    </xf>
    <xf numFmtId="0" fontId="62" fillId="0" borderId="8" xfId="53" applyFont="1" applyBorder="1" applyAlignment="1">
      <alignment vertical="center"/>
    </xf>
    <xf numFmtId="0" fontId="8" fillId="0" borderId="71" xfId="138" applyFont="1" applyBorder="1" applyAlignment="1">
      <alignment horizontal="center" vertical="center"/>
    </xf>
    <xf numFmtId="0" fontId="6" fillId="0" borderId="8" xfId="138" applyFont="1" applyBorder="1" applyAlignment="1">
      <alignment horizontal="center" vertical="center"/>
    </xf>
    <xf numFmtId="0" fontId="120" fillId="0" borderId="0" xfId="0" applyFont="1"/>
    <xf numFmtId="0" fontId="120" fillId="0" borderId="30" xfId="138" applyFont="1" applyBorder="1" applyAlignment="1">
      <alignment horizontal="center" vertical="center"/>
    </xf>
    <xf numFmtId="0" fontId="62" fillId="0" borderId="8" xfId="53" applyFont="1" applyBorder="1" applyAlignment="1">
      <alignment horizontal="left" vertical="center" wrapText="1"/>
    </xf>
    <xf numFmtId="0" fontId="8" fillId="0" borderId="8" xfId="138" applyFont="1" applyBorder="1" applyAlignment="1">
      <alignment vertical="center"/>
    </xf>
    <xf numFmtId="0" fontId="5" fillId="0" borderId="8" xfId="138" applyFont="1" applyBorder="1" applyAlignment="1">
      <alignment vertical="center"/>
    </xf>
    <xf numFmtId="0" fontId="5" fillId="0" borderId="8" xfId="138" applyFont="1" applyBorder="1" applyAlignment="1">
      <alignment horizontal="center" vertical="center"/>
    </xf>
    <xf numFmtId="0" fontId="5" fillId="0" borderId="8" xfId="138" applyFont="1" applyBorder="1" applyAlignment="1">
      <alignment horizontal="center" vertical="center" wrapText="1"/>
    </xf>
    <xf numFmtId="2" fontId="5" fillId="0" borderId="8" xfId="138" applyNumberFormat="1" applyFont="1" applyBorder="1" applyAlignment="1">
      <alignment horizontal="center" vertical="center"/>
    </xf>
    <xf numFmtId="0" fontId="4" fillId="0" borderId="8" xfId="138" applyFont="1" applyBorder="1" applyAlignment="1">
      <alignment horizontal="center" vertical="center" wrapText="1"/>
    </xf>
    <xf numFmtId="0" fontId="12" fillId="0" borderId="8" xfId="79" applyFont="1" applyBorder="1" applyAlignment="1">
      <alignment horizontal="center" vertical="center"/>
    </xf>
    <xf numFmtId="0" fontId="12" fillId="0" borderId="8" xfId="79" applyFont="1" applyBorder="1"/>
    <xf numFmtId="0" fontId="45" fillId="0" borderId="30" xfId="0" applyFont="1" applyBorder="1" applyAlignment="1">
      <alignment horizontal="center" vertical="center" wrapText="1"/>
    </xf>
    <xf numFmtId="0" fontId="50" fillId="0" borderId="0" xfId="0" applyFont="1" applyAlignment="1">
      <alignment horizontal="left" vertical="center"/>
    </xf>
    <xf numFmtId="0" fontId="81" fillId="0" borderId="0" xfId="0" applyFont="1" applyAlignment="1">
      <alignment wrapText="1"/>
    </xf>
    <xf numFmtId="0" fontId="50" fillId="0" borderId="0" xfId="0" applyFont="1" applyAlignment="1">
      <alignment horizontal="center"/>
    </xf>
    <xf numFmtId="0" fontId="50" fillId="0" borderId="0" xfId="0" applyFont="1" applyAlignment="1">
      <alignment wrapText="1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right"/>
    </xf>
    <xf numFmtId="0" fontId="50" fillId="0" borderId="0" xfId="0" applyFont="1" applyAlignment="1">
      <alignment horizontal="left"/>
    </xf>
    <xf numFmtId="0" fontId="27" fillId="29" borderId="4" xfId="0" applyFont="1" applyFill="1" applyBorder="1" applyAlignment="1">
      <alignment horizontal="left" vertical="center"/>
    </xf>
    <xf numFmtId="0" fontId="50" fillId="29" borderId="4" xfId="0" applyFont="1" applyFill="1" applyBorder="1" applyAlignment="1">
      <alignment horizontal="center" vertical="center"/>
    </xf>
    <xf numFmtId="0" fontId="27" fillId="0" borderId="0" xfId="0" applyFont="1" applyAlignment="1">
      <alignment vertical="top" wrapText="1"/>
    </xf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Alignment="1" applyProtection="1">
      <alignment horizontal="left"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7" fillId="33" borderId="4" xfId="0" applyFont="1" applyFill="1" applyBorder="1" applyAlignment="1">
      <alignment horizontal="center" vertical="center" wrapText="1"/>
    </xf>
    <xf numFmtId="0" fontId="27" fillId="33" borderId="4" xfId="0" applyFont="1" applyFill="1" applyBorder="1" applyAlignment="1" applyProtection="1">
      <alignment horizontal="center" vertical="center" wrapText="1" readingOrder="1"/>
      <protection locked="0"/>
    </xf>
    <xf numFmtId="0" fontId="27" fillId="0" borderId="0" xfId="0" applyFont="1" applyAlignment="1">
      <alignment horizontal="center" vertical="center" textRotation="90"/>
    </xf>
    <xf numFmtId="0" fontId="27" fillId="0" borderId="0" xfId="0" applyFont="1" applyAlignment="1">
      <alignment horizontal="center"/>
    </xf>
    <xf numFmtId="0" fontId="84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textRotation="90" wrapText="1"/>
    </xf>
    <xf numFmtId="0" fontId="59" fillId="34" borderId="0" xfId="0" applyFont="1" applyFill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92" fillId="0" borderId="0" xfId="0" applyFont="1" applyAlignment="1">
      <alignment horizontal="center" vertical="center" wrapText="1"/>
    </xf>
    <xf numFmtId="0" fontId="41" fillId="34" borderId="0" xfId="0" applyFont="1" applyFill="1" applyAlignment="1">
      <alignment vertical="top"/>
    </xf>
    <xf numFmtId="0" fontId="59" fillId="34" borderId="0" xfId="0" applyFont="1" applyFill="1" applyAlignment="1">
      <alignment horizontal="center" vertical="center" wrapText="1"/>
    </xf>
    <xf numFmtId="0" fontId="124" fillId="34" borderId="0" xfId="0" applyFont="1" applyFill="1" applyAlignment="1">
      <alignment vertical="center" wrapText="1"/>
    </xf>
    <xf numFmtId="0" fontId="59" fillId="34" borderId="0" xfId="0" applyFont="1" applyFill="1"/>
    <xf numFmtId="0" fontId="50" fillId="34" borderId="0" xfId="0" applyFont="1" applyFill="1"/>
    <xf numFmtId="0" fontId="92" fillId="0" borderId="0" xfId="0" applyFont="1" applyAlignment="1">
      <alignment horizontal="center" vertical="center"/>
    </xf>
    <xf numFmtId="0" fontId="16" fillId="29" borderId="162" xfId="0" applyFont="1" applyFill="1" applyBorder="1" applyAlignment="1">
      <alignment horizontal="center" vertical="top" wrapText="1"/>
    </xf>
    <xf numFmtId="0" fontId="16" fillId="29" borderId="163" xfId="0" applyFont="1" applyFill="1" applyBorder="1" applyAlignment="1">
      <alignment horizontal="center" vertical="top" wrapText="1"/>
    </xf>
    <xf numFmtId="0" fontId="16" fillId="29" borderId="163" xfId="0" applyFont="1" applyFill="1" applyBorder="1" applyAlignment="1">
      <alignment horizontal="center"/>
    </xf>
    <xf numFmtId="0" fontId="16" fillId="29" borderId="162" xfId="0" applyFont="1" applyFill="1" applyBorder="1" applyAlignment="1">
      <alignment horizontal="center" vertical="center"/>
    </xf>
    <xf numFmtId="0" fontId="16" fillId="29" borderId="164" xfId="0" applyFont="1" applyFill="1" applyBorder="1" applyAlignment="1">
      <alignment horizontal="center"/>
    </xf>
    <xf numFmtId="0" fontId="16" fillId="29" borderId="163" xfId="0" applyFont="1" applyFill="1" applyBorder="1" applyAlignment="1">
      <alignment horizontal="center" vertical="center"/>
    </xf>
    <xf numFmtId="0" fontId="125" fillId="29" borderId="66" xfId="0" applyFont="1" applyFill="1" applyBorder="1" applyAlignment="1">
      <alignment horizontal="center" vertical="center"/>
    </xf>
    <xf numFmtId="0" fontId="16" fillId="29" borderId="165" xfId="0" applyFont="1" applyFill="1" applyBorder="1" applyAlignment="1">
      <alignment horizontal="center"/>
    </xf>
    <xf numFmtId="0" fontId="125" fillId="35" borderId="153" xfId="0" applyFont="1" applyFill="1" applyBorder="1" applyAlignment="1">
      <alignment horizontal="center"/>
    </xf>
    <xf numFmtId="0" fontId="125" fillId="35" borderId="160" xfId="0" applyFont="1" applyFill="1" applyBorder="1" applyAlignment="1">
      <alignment horizontal="center"/>
    </xf>
    <xf numFmtId="0" fontId="50" fillId="0" borderId="66" xfId="0" applyFont="1" applyBorder="1"/>
    <xf numFmtId="0" fontId="125" fillId="29" borderId="167" xfId="0" applyFont="1" applyFill="1" applyBorder="1" applyAlignment="1">
      <alignment horizontal="center" vertical="top" wrapText="1"/>
    </xf>
    <xf numFmtId="0" fontId="125" fillId="29" borderId="168" xfId="0" applyFont="1" applyFill="1" applyBorder="1" applyAlignment="1">
      <alignment horizontal="center" vertical="top" wrapText="1"/>
    </xf>
    <xf numFmtId="0" fontId="126" fillId="29" borderId="167" xfId="0" applyFont="1" applyFill="1" applyBorder="1" applyAlignment="1">
      <alignment horizontal="center" vertical="center" textRotation="90"/>
    </xf>
    <xf numFmtId="0" fontId="126" fillId="29" borderId="168" xfId="0" applyFont="1" applyFill="1" applyBorder="1" applyAlignment="1">
      <alignment horizontal="center" vertical="center" textRotation="90"/>
    </xf>
    <xf numFmtId="0" fontId="125" fillId="29" borderId="169" xfId="0" applyFont="1" applyFill="1" applyBorder="1" applyAlignment="1">
      <alignment horizontal="center" vertical="top" wrapText="1"/>
    </xf>
    <xf numFmtId="0" fontId="126" fillId="29" borderId="20" xfId="0" applyFont="1" applyFill="1" applyBorder="1" applyAlignment="1">
      <alignment horizontal="center" vertical="center" textRotation="90"/>
    </xf>
    <xf numFmtId="0" fontId="125" fillId="26" borderId="0" xfId="0" applyFont="1" applyFill="1" applyAlignment="1">
      <alignment horizontal="center" vertical="top" wrapText="1"/>
    </xf>
    <xf numFmtId="0" fontId="126" fillId="29" borderId="0" xfId="0" applyFont="1" applyFill="1" applyAlignment="1">
      <alignment horizontal="center" vertical="center" textRotation="90"/>
    </xf>
    <xf numFmtId="0" fontId="126" fillId="29" borderId="171" xfId="0" applyFont="1" applyFill="1" applyBorder="1" applyAlignment="1">
      <alignment horizontal="center" vertical="center" textRotation="90"/>
    </xf>
    <xf numFmtId="0" fontId="108" fillId="0" borderId="79" xfId="0" applyFont="1" applyBorder="1" applyAlignment="1">
      <alignment horizontal="center" vertical="center" wrapText="1"/>
    </xf>
    <xf numFmtId="0" fontId="50" fillId="0" borderId="72" xfId="0" applyFont="1" applyBorder="1" applyAlignment="1">
      <alignment vertical="center" wrapText="1"/>
    </xf>
    <xf numFmtId="0" fontId="50" fillId="22" borderId="72" xfId="64" applyFont="1" applyFill="1" applyBorder="1" applyAlignment="1">
      <alignment horizontal="center" vertical="center" wrapText="1"/>
    </xf>
    <xf numFmtId="0" fontId="50" fillId="0" borderId="141" xfId="139" applyFont="1" applyBorder="1" applyAlignment="1">
      <alignment vertical="center" wrapText="1"/>
    </xf>
    <xf numFmtId="0" fontId="50" fillId="0" borderId="72" xfId="139" applyFont="1" applyBorder="1" applyAlignment="1">
      <alignment horizontal="left" vertical="center" wrapText="1"/>
    </xf>
    <xf numFmtId="0" fontId="50" fillId="0" borderId="72" xfId="0" applyFont="1" applyBorder="1" applyAlignment="1">
      <alignment horizontal="center" vertical="center" wrapText="1"/>
    </xf>
    <xf numFmtId="0" fontId="50" fillId="0" borderId="13" xfId="0" applyFont="1" applyBorder="1"/>
    <xf numFmtId="0" fontId="50" fillId="0" borderId="72" xfId="0" applyFont="1" applyBorder="1" applyAlignment="1">
      <alignment horizontal="center" vertical="center" textRotation="255"/>
    </xf>
    <xf numFmtId="0" fontId="50" fillId="0" borderId="81" xfId="0" applyFont="1" applyBorder="1" applyAlignment="1">
      <alignment horizontal="center" vertical="center" textRotation="255"/>
    </xf>
    <xf numFmtId="0" fontId="50" fillId="36" borderId="8" xfId="0" applyFont="1" applyFill="1" applyBorder="1" applyAlignment="1" applyProtection="1">
      <alignment vertical="center" wrapText="1"/>
      <protection locked="0"/>
    </xf>
    <xf numFmtId="0" fontId="50" fillId="22" borderId="8" xfId="64" applyFont="1" applyFill="1" applyBorder="1" applyAlignment="1">
      <alignment horizontal="center" vertical="center" wrapText="1"/>
    </xf>
    <xf numFmtId="0" fontId="50" fillId="0" borderId="70" xfId="139" applyFont="1" applyBorder="1" applyAlignment="1">
      <alignment vertical="center" wrapText="1"/>
    </xf>
    <xf numFmtId="0" fontId="50" fillId="0" borderId="8" xfId="139" applyFont="1" applyBorder="1" applyAlignment="1">
      <alignment horizontal="left" vertical="center" wrapText="1"/>
    </xf>
    <xf numFmtId="0" fontId="50" fillId="0" borderId="8" xfId="0" applyFont="1" applyBorder="1" applyAlignment="1">
      <alignment horizontal="center" vertical="center" wrapText="1"/>
    </xf>
    <xf numFmtId="0" fontId="50" fillId="0" borderId="8" xfId="0" applyFont="1" applyBorder="1" applyAlignment="1">
      <alignment horizontal="center" vertical="center" textRotation="255"/>
    </xf>
    <xf numFmtId="0" fontId="50" fillId="0" borderId="117" xfId="0" applyFont="1" applyBorder="1" applyAlignment="1">
      <alignment horizontal="center" vertical="center" textRotation="255"/>
    </xf>
    <xf numFmtId="0" fontId="50" fillId="0" borderId="8" xfId="0" applyFont="1" applyBorder="1" applyAlignment="1">
      <alignment vertical="center" wrapText="1"/>
    </xf>
    <xf numFmtId="0" fontId="50" fillId="0" borderId="31" xfId="139" applyFont="1" applyBorder="1" applyAlignment="1">
      <alignment vertical="center" wrapText="1"/>
    </xf>
    <xf numFmtId="0" fontId="50" fillId="0" borderId="8" xfId="139" applyFont="1" applyBorder="1" applyAlignment="1">
      <alignment horizontal="center" vertical="center"/>
    </xf>
    <xf numFmtId="0" fontId="50" fillId="36" borderId="37" xfId="0" applyFont="1" applyFill="1" applyBorder="1" applyAlignment="1" applyProtection="1">
      <alignment vertical="center" wrapText="1"/>
      <protection locked="0"/>
    </xf>
    <xf numFmtId="0" fontId="50" fillId="22" borderId="37" xfId="64" applyFont="1" applyFill="1" applyBorder="1" applyAlignment="1">
      <alignment horizontal="center" vertical="center" wrapText="1"/>
    </xf>
    <xf numFmtId="0" fontId="50" fillId="0" borderId="37" xfId="139" applyFont="1" applyBorder="1" applyAlignment="1">
      <alignment vertical="center" wrapText="1"/>
    </xf>
    <xf numFmtId="0" fontId="50" fillId="0" borderId="37" xfId="139" applyFont="1" applyBorder="1" applyAlignment="1">
      <alignment horizontal="center" vertical="center"/>
    </xf>
    <xf numFmtId="0" fontId="50" fillId="0" borderId="37" xfId="139" applyFont="1" applyBorder="1" applyAlignment="1">
      <alignment horizontal="left" vertical="center" wrapText="1"/>
    </xf>
    <xf numFmtId="0" fontId="50" fillId="0" borderId="37" xfId="0" applyFont="1" applyBorder="1" applyAlignment="1">
      <alignment horizontal="center" vertical="center" wrapText="1"/>
    </xf>
    <xf numFmtId="0" fontId="50" fillId="0" borderId="10" xfId="0" applyFont="1" applyBorder="1"/>
    <xf numFmtId="0" fontId="50" fillId="0" borderId="37" xfId="0" applyFont="1" applyBorder="1" applyAlignment="1">
      <alignment horizontal="center" vertical="center" textRotation="255"/>
    </xf>
    <xf numFmtId="0" fontId="50" fillId="0" borderId="116" xfId="0" applyFont="1" applyBorder="1" applyAlignment="1">
      <alignment horizontal="center" vertical="center" textRotation="255"/>
    </xf>
    <xf numFmtId="0" fontId="50" fillId="0" borderId="143" xfId="139" applyFont="1" applyBorder="1" applyAlignment="1">
      <alignment horizontal="left" vertical="center" wrapText="1"/>
    </xf>
    <xf numFmtId="0" fontId="50" fillId="22" borderId="143" xfId="64" applyFont="1" applyFill="1" applyBorder="1" applyAlignment="1">
      <alignment vertical="center" wrapText="1"/>
    </xf>
    <xf numFmtId="0" fontId="50" fillId="36" borderId="72" xfId="0" applyFont="1" applyFill="1" applyBorder="1" applyAlignment="1" applyProtection="1">
      <alignment vertical="center" wrapText="1"/>
      <protection locked="0"/>
    </xf>
    <xf numFmtId="0" fontId="50" fillId="0" borderId="143" xfId="139" applyFont="1" applyBorder="1" applyAlignment="1">
      <alignment horizontal="center" vertical="center"/>
    </xf>
    <xf numFmtId="0" fontId="50" fillId="0" borderId="72" xfId="139" applyFont="1" applyBorder="1" applyAlignment="1">
      <alignment horizontal="center" vertical="center" wrapText="1"/>
    </xf>
    <xf numFmtId="0" fontId="50" fillId="0" borderId="72" xfId="139" applyFont="1" applyBorder="1" applyAlignment="1">
      <alignment horizontal="center" vertical="center"/>
    </xf>
    <xf numFmtId="0" fontId="50" fillId="0" borderId="37" xfId="0" applyFont="1" applyBorder="1" applyAlignment="1">
      <alignment vertical="center" wrapText="1"/>
    </xf>
    <xf numFmtId="0" fontId="50" fillId="0" borderId="142" xfId="139" applyFont="1" applyBorder="1" applyAlignment="1">
      <alignment vertical="center" wrapText="1"/>
    </xf>
    <xf numFmtId="0" fontId="50" fillId="0" borderId="37" xfId="139" applyFont="1" applyBorder="1" applyAlignment="1">
      <alignment horizontal="center" vertical="center" wrapText="1"/>
    </xf>
    <xf numFmtId="0" fontId="50" fillId="36" borderId="37" xfId="0" applyFont="1" applyFill="1" applyBorder="1" applyAlignment="1">
      <alignment horizontal="center" vertical="center"/>
    </xf>
    <xf numFmtId="0" fontId="50" fillId="36" borderId="116" xfId="0" applyFont="1" applyFill="1" applyBorder="1" applyAlignment="1">
      <alignment horizontal="center" vertical="center"/>
    </xf>
    <xf numFmtId="0" fontId="50" fillId="0" borderId="54" xfId="139" applyFont="1" applyBorder="1" applyAlignment="1">
      <alignment horizontal="left" vertical="center" wrapText="1"/>
    </xf>
    <xf numFmtId="0" fontId="50" fillId="0" borderId="143" xfId="0" applyFont="1" applyBorder="1"/>
    <xf numFmtId="0" fontId="50" fillId="36" borderId="143" xfId="0" applyFont="1" applyFill="1" applyBorder="1" applyAlignment="1" applyProtection="1">
      <alignment vertical="top" wrapText="1"/>
      <protection locked="0"/>
    </xf>
    <xf numFmtId="0" fontId="50" fillId="36" borderId="148" xfId="0" applyFont="1" applyFill="1" applyBorder="1" applyAlignment="1" applyProtection="1">
      <alignment vertical="top" wrapText="1"/>
      <protection locked="0"/>
    </xf>
    <xf numFmtId="0" fontId="50" fillId="22" borderId="72" xfId="64" applyFont="1" applyFill="1" applyBorder="1" applyAlignment="1">
      <alignment horizontal="left" vertical="center"/>
    </xf>
    <xf numFmtId="0" fontId="50" fillId="0" borderId="72" xfId="0" applyFont="1" applyBorder="1"/>
    <xf numFmtId="0" fontId="50" fillId="36" borderId="72" xfId="0" applyFont="1" applyFill="1" applyBorder="1" applyAlignment="1" applyProtection="1">
      <alignment vertical="top" wrapText="1"/>
      <protection locked="0"/>
    </xf>
    <xf numFmtId="0" fontId="50" fillId="36" borderId="81" xfId="0" applyFont="1" applyFill="1" applyBorder="1" applyAlignment="1" applyProtection="1">
      <alignment vertical="top" wrapText="1"/>
      <protection locked="0"/>
    </xf>
    <xf numFmtId="0" fontId="50" fillId="36" borderId="93" xfId="0" applyFont="1" applyFill="1" applyBorder="1" applyAlignment="1" applyProtection="1">
      <alignment vertical="top" wrapText="1"/>
      <protection locked="0"/>
    </xf>
    <xf numFmtId="0" fontId="50" fillId="0" borderId="30" xfId="139" applyFont="1" applyBorder="1" applyAlignment="1">
      <alignment horizontal="center" vertical="center" wrapText="1"/>
    </xf>
    <xf numFmtId="0" fontId="50" fillId="0" borderId="30" xfId="139" applyFont="1" applyBorder="1" applyAlignment="1">
      <alignment horizontal="center" vertical="center"/>
    </xf>
    <xf numFmtId="0" fontId="50" fillId="0" borderId="8" xfId="0" applyFont="1" applyBorder="1"/>
    <xf numFmtId="0" fontId="25" fillId="0" borderId="0" xfId="0" applyFont="1" applyAlignment="1">
      <alignment vertical="top" wrapText="1"/>
    </xf>
    <xf numFmtId="0" fontId="50" fillId="22" borderId="159" xfId="64" applyFont="1" applyFill="1" applyBorder="1" applyAlignment="1">
      <alignment horizontal="left" vertical="center"/>
    </xf>
    <xf numFmtId="0" fontId="50" fillId="0" borderId="159" xfId="139" applyFont="1" applyBorder="1" applyAlignment="1">
      <alignment horizontal="left" vertical="center" wrapText="1"/>
    </xf>
    <xf numFmtId="0" fontId="50" fillId="36" borderId="159" xfId="0" applyFont="1" applyFill="1" applyBorder="1" applyAlignment="1" applyProtection="1">
      <alignment vertical="center" wrapText="1"/>
      <protection locked="0"/>
    </xf>
    <xf numFmtId="0" fontId="50" fillId="0" borderId="159" xfId="139" applyFont="1" applyBorder="1" applyAlignment="1">
      <alignment horizontal="center" vertical="center"/>
    </xf>
    <xf numFmtId="0" fontId="50" fillId="0" borderId="55" xfId="139" applyFont="1" applyBorder="1" applyAlignment="1">
      <alignment vertical="center" wrapText="1"/>
    </xf>
    <xf numFmtId="0" fontId="50" fillId="0" borderId="159" xfId="0" applyFont="1" applyBorder="1" applyAlignment="1">
      <alignment horizontal="center" vertical="center" wrapText="1"/>
    </xf>
    <xf numFmtId="0" fontId="50" fillId="0" borderId="159" xfId="0" applyFont="1" applyBorder="1"/>
    <xf numFmtId="0" fontId="50" fillId="36" borderId="159" xfId="0" applyFont="1" applyFill="1" applyBorder="1" applyAlignment="1" applyProtection="1">
      <alignment vertical="top" wrapText="1"/>
      <protection locked="0"/>
    </xf>
    <xf numFmtId="0" fontId="50" fillId="36" borderId="158" xfId="0" applyFont="1" applyFill="1" applyBorder="1" applyAlignment="1" applyProtection="1">
      <alignment vertical="top" wrapText="1"/>
      <protection locked="0"/>
    </xf>
    <xf numFmtId="0" fontId="50" fillId="0" borderId="159" xfId="0" applyFont="1" applyBorder="1" applyAlignment="1">
      <alignment horizontal="left" vertical="center" wrapText="1"/>
    </xf>
    <xf numFmtId="0" fontId="50" fillId="0" borderId="3" xfId="0" applyFont="1" applyBorder="1"/>
    <xf numFmtId="0" fontId="50" fillId="36" borderId="159" xfId="0" applyFont="1" applyFill="1" applyBorder="1" applyAlignment="1">
      <alignment horizontal="center" vertical="center"/>
    </xf>
    <xf numFmtId="0" fontId="50" fillId="36" borderId="158" xfId="0" applyFont="1" applyFill="1" applyBorder="1" applyAlignment="1">
      <alignment horizontal="center" vertical="center"/>
    </xf>
    <xf numFmtId="0" fontId="50" fillId="22" borderId="0" xfId="64" applyFont="1" applyFill="1" applyAlignment="1">
      <alignment horizontal="center" vertical="center" wrapText="1"/>
    </xf>
    <xf numFmtId="0" fontId="0" fillId="0" borderId="37" xfId="0" applyBorder="1" applyAlignment="1">
      <alignment horizontal="left" vertical="center" wrapText="1"/>
    </xf>
    <xf numFmtId="0" fontId="45" fillId="0" borderId="88" xfId="0" applyFont="1" applyBorder="1" applyAlignment="1">
      <alignment horizontal="left" vertical="center" wrapText="1"/>
    </xf>
    <xf numFmtId="0" fontId="45" fillId="0" borderId="8" xfId="0" applyFont="1" applyBorder="1" applyAlignment="1">
      <alignment horizontal="left" vertical="center" wrapText="1"/>
    </xf>
    <xf numFmtId="0" fontId="45" fillId="0" borderId="37" xfId="0" applyFont="1" applyBorder="1" applyAlignment="1">
      <alignment horizontal="left" vertical="center" wrapText="1"/>
    </xf>
    <xf numFmtId="0" fontId="45" fillId="0" borderId="72" xfId="0" applyFont="1" applyBorder="1" applyAlignment="1">
      <alignment horizontal="center" vertical="center" wrapText="1"/>
    </xf>
    <xf numFmtId="9" fontId="45" fillId="0" borderId="72" xfId="0" applyNumberFormat="1" applyFont="1" applyBorder="1" applyAlignment="1">
      <alignment horizontal="center" vertical="center" wrapText="1"/>
    </xf>
    <xf numFmtId="0" fontId="0" fillId="22" borderId="13" xfId="0" applyFill="1" applyBorder="1" applyAlignment="1">
      <alignment horizontal="center" vertical="center" wrapText="1"/>
    </xf>
    <xf numFmtId="0" fontId="43" fillId="22" borderId="13" xfId="0" applyFont="1" applyFill="1" applyBorder="1" applyAlignment="1">
      <alignment horizontal="center" vertical="center" wrapText="1"/>
    </xf>
    <xf numFmtId="0" fontId="129" fillId="22" borderId="13" xfId="0" applyFont="1" applyFill="1" applyBorder="1" applyAlignment="1">
      <alignment horizontal="center" vertical="center" wrapText="1"/>
    </xf>
    <xf numFmtId="0" fontId="50" fillId="22" borderId="13" xfId="0" applyFont="1" applyFill="1" applyBorder="1" applyAlignment="1">
      <alignment horizontal="center" vertical="center" wrapText="1"/>
    </xf>
    <xf numFmtId="0" fontId="131" fillId="22" borderId="0" xfId="0" applyFont="1" applyFill="1" applyAlignment="1">
      <alignment horizontal="left" vertical="center" wrapText="1"/>
    </xf>
    <xf numFmtId="0" fontId="82" fillId="22" borderId="0" xfId="0" applyFont="1" applyFill="1" applyAlignment="1">
      <alignment horizontal="center" vertical="center" wrapText="1"/>
    </xf>
    <xf numFmtId="0" fontId="0" fillId="22" borderId="0" xfId="0" applyFill="1" applyAlignment="1">
      <alignment horizontal="center" vertical="center" wrapText="1"/>
    </xf>
    <xf numFmtId="0" fontId="43" fillId="22" borderId="0" xfId="0" applyFont="1" applyFill="1" applyAlignment="1">
      <alignment horizontal="right"/>
    </xf>
    <xf numFmtId="0" fontId="25" fillId="22" borderId="0" xfId="0" applyFont="1" applyFill="1" applyAlignment="1">
      <alignment horizontal="left" vertical="center" wrapText="1"/>
    </xf>
    <xf numFmtId="0" fontId="43" fillId="22" borderId="0" xfId="139" applyFont="1" applyFill="1" applyAlignment="1">
      <alignment vertical="center" wrapText="1"/>
    </xf>
    <xf numFmtId="15" fontId="25" fillId="22" borderId="0" xfId="139" applyNumberFormat="1" applyFont="1" applyFill="1" applyAlignment="1" applyProtection="1">
      <alignment horizontal="center" vertical="center" wrapText="1"/>
      <protection locked="0"/>
    </xf>
    <xf numFmtId="0" fontId="43" fillId="22" borderId="0" xfId="0" applyFont="1" applyFill="1" applyAlignment="1">
      <alignment horizontal="center"/>
    </xf>
    <xf numFmtId="0" fontId="82" fillId="0" borderId="20" xfId="0" applyFont="1" applyBorder="1" applyAlignment="1">
      <alignment horizontal="left" vertical="center" wrapText="1"/>
    </xf>
    <xf numFmtId="15" fontId="82" fillId="36" borderId="0" xfId="139" applyNumberFormat="1" applyFont="1" applyFill="1" applyAlignment="1">
      <alignment horizontal="center" vertical="center" wrapText="1"/>
    </xf>
    <xf numFmtId="0" fontId="43" fillId="22" borderId="0" xfId="139" applyFont="1" applyFill="1" applyAlignment="1">
      <alignment horizontal="center" vertical="center" wrapText="1"/>
    </xf>
    <xf numFmtId="0" fontId="12" fillId="22" borderId="20" xfId="139" applyFill="1" applyBorder="1" applyAlignment="1">
      <alignment horizontal="left" vertical="center" wrapText="1"/>
    </xf>
    <xf numFmtId="0" fontId="43" fillId="22" borderId="0" xfId="139" applyFont="1" applyFill="1" applyAlignment="1">
      <alignment vertical="center"/>
    </xf>
    <xf numFmtId="15" fontId="0" fillId="22" borderId="20" xfId="0" applyNumberFormat="1" applyFill="1" applyBorder="1" applyAlignment="1" applyProtection="1">
      <alignment horizontal="center" vertical="center" wrapText="1"/>
      <protection locked="0"/>
    </xf>
    <xf numFmtId="0" fontId="130" fillId="22" borderId="21" xfId="0" applyFont="1" applyFill="1" applyBorder="1" applyAlignment="1">
      <alignment horizontal="left" vertical="center" wrapText="1"/>
    </xf>
    <xf numFmtId="0" fontId="0" fillId="22" borderId="10" xfId="0" applyFill="1" applyBorder="1" applyAlignment="1">
      <alignment horizontal="left" vertical="center" wrapText="1"/>
    </xf>
    <xf numFmtId="0" fontId="0" fillId="22" borderId="10" xfId="0" applyFill="1" applyBorder="1" applyAlignment="1">
      <alignment horizontal="center" vertical="center" wrapText="1"/>
    </xf>
    <xf numFmtId="0" fontId="82" fillId="22" borderId="10" xfId="0" applyFont="1" applyFill="1" applyBorder="1" applyAlignment="1">
      <alignment horizontal="center" vertical="center" wrapText="1"/>
    </xf>
    <xf numFmtId="0" fontId="0" fillId="22" borderId="22" xfId="0" applyFill="1" applyBorder="1" applyAlignment="1">
      <alignment horizontal="center" vertical="center" wrapText="1"/>
    </xf>
    <xf numFmtId="0" fontId="73" fillId="29" borderId="65" xfId="0" applyFont="1" applyFill="1" applyBorder="1" applyAlignment="1">
      <alignment horizontal="center" vertical="center" wrapText="1"/>
    </xf>
    <xf numFmtId="0" fontId="43" fillId="29" borderId="29" xfId="0" applyFont="1" applyFill="1" applyBorder="1" applyAlignment="1">
      <alignment horizontal="center" vertical="center" textRotation="90" wrapText="1"/>
    </xf>
    <xf numFmtId="0" fontId="73" fillId="29" borderId="93" xfId="0" applyFont="1" applyFill="1" applyBorder="1" applyAlignment="1">
      <alignment horizontal="center" vertical="center" textRotation="90" wrapText="1"/>
    </xf>
    <xf numFmtId="0" fontId="132" fillId="29" borderId="93" xfId="0" applyFont="1" applyFill="1" applyBorder="1" applyAlignment="1">
      <alignment horizontal="center" vertical="center" textRotation="90" wrapText="1"/>
    </xf>
    <xf numFmtId="0" fontId="80" fillId="29" borderId="0" xfId="0" applyFont="1" applyFill="1" applyAlignment="1">
      <alignment horizontal="center" vertical="center" wrapText="1"/>
    </xf>
    <xf numFmtId="0" fontId="43" fillId="29" borderId="0" xfId="0" applyFont="1" applyFill="1" applyAlignment="1">
      <alignment horizontal="center" vertical="center" wrapText="1"/>
    </xf>
    <xf numFmtId="0" fontId="43" fillId="29" borderId="20" xfId="0" applyFont="1" applyFill="1" applyBorder="1" applyAlignment="1">
      <alignment horizontal="center" vertical="center" wrapText="1"/>
    </xf>
    <xf numFmtId="0" fontId="43" fillId="22" borderId="35" xfId="0" applyFont="1" applyFill="1" applyBorder="1" applyAlignment="1">
      <alignment horizontal="center" textRotation="90" wrapText="1"/>
    </xf>
    <xf numFmtId="0" fontId="73" fillId="22" borderId="4" xfId="0" applyFont="1" applyFill="1" applyBorder="1" applyAlignment="1">
      <alignment horizontal="center" textRotation="90" wrapText="1"/>
    </xf>
    <xf numFmtId="0" fontId="73" fillId="36" borderId="4" xfId="0" applyFont="1" applyFill="1" applyBorder="1" applyAlignment="1">
      <alignment horizontal="center" textRotation="90" wrapText="1"/>
    </xf>
    <xf numFmtId="0" fontId="73" fillId="36" borderId="71" xfId="0" applyFont="1" applyFill="1" applyBorder="1" applyAlignment="1">
      <alignment horizontal="center" vertical="center" textRotation="90" wrapText="1"/>
    </xf>
    <xf numFmtId="0" fontId="132" fillId="36" borderId="8" xfId="0" applyFont="1" applyFill="1" applyBorder="1" applyAlignment="1">
      <alignment horizontal="center" vertical="center" textRotation="90" wrapText="1"/>
    </xf>
    <xf numFmtId="0" fontId="80" fillId="36" borderId="4" xfId="0" applyFont="1" applyFill="1" applyBorder="1" applyAlignment="1">
      <alignment horizontal="center" vertical="center" wrapText="1"/>
    </xf>
    <xf numFmtId="0" fontId="73" fillId="36" borderId="8" xfId="0" applyFont="1" applyFill="1" applyBorder="1" applyAlignment="1">
      <alignment horizontal="center" vertical="center" textRotation="90" wrapText="1"/>
    </xf>
    <xf numFmtId="0" fontId="43" fillId="36" borderId="4" xfId="0" applyFont="1" applyFill="1" applyBorder="1" applyAlignment="1">
      <alignment horizontal="center" vertical="center" wrapText="1"/>
    </xf>
    <xf numFmtId="0" fontId="43" fillId="36" borderId="152" xfId="0" applyFont="1" applyFill="1" applyBorder="1" applyAlignment="1">
      <alignment horizontal="center" vertical="center" wrapText="1"/>
    </xf>
    <xf numFmtId="0" fontId="12" fillId="22" borderId="117" xfId="0" applyFont="1" applyFill="1" applyBorder="1" applyAlignment="1">
      <alignment vertical="center" wrapText="1"/>
    </xf>
    <xf numFmtId="0" fontId="80" fillId="29" borderId="35" xfId="0" applyFont="1" applyFill="1" applyBorder="1" applyAlignment="1">
      <alignment horizontal="center" vertical="center" wrapText="1"/>
    </xf>
    <xf numFmtId="0" fontId="80" fillId="29" borderId="4" xfId="0" applyFont="1" applyFill="1" applyBorder="1" applyAlignment="1">
      <alignment horizontal="center" vertical="center" wrapText="1"/>
    </xf>
    <xf numFmtId="0" fontId="80" fillId="29" borderId="8" xfId="0" applyFont="1" applyFill="1" applyBorder="1" applyAlignment="1">
      <alignment horizontal="center" vertical="center" wrapText="1"/>
    </xf>
    <xf numFmtId="0" fontId="80" fillId="29" borderId="117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16" fontId="12" fillId="22" borderId="28" xfId="0" quotePrefix="1" applyNumberFormat="1" applyFont="1" applyFill="1" applyBorder="1" applyAlignment="1">
      <alignment horizontal="center" vertical="center" wrapText="1"/>
    </xf>
    <xf numFmtId="0" fontId="43" fillId="22" borderId="0" xfId="0" applyFont="1" applyFill="1" applyAlignment="1">
      <alignment horizontal="center" vertical="center" textRotation="90" wrapText="1"/>
    </xf>
    <xf numFmtId="0" fontId="12" fillId="22" borderId="0" xfId="0" applyFont="1" applyFill="1" applyAlignment="1">
      <alignment horizontal="center" vertical="center" wrapText="1"/>
    </xf>
    <xf numFmtId="0" fontId="12" fillId="22" borderId="29" xfId="0" applyFont="1" applyFill="1" applyBorder="1" applyAlignment="1">
      <alignment horizontal="center" vertical="center" wrapText="1"/>
    </xf>
    <xf numFmtId="0" fontId="12" fillId="22" borderId="173" xfId="0" applyFont="1" applyFill="1" applyBorder="1" applyAlignment="1">
      <alignment horizontal="center" vertical="center" wrapText="1"/>
    </xf>
    <xf numFmtId="0" fontId="12" fillId="22" borderId="173" xfId="0" applyFont="1" applyFill="1" applyBorder="1" applyAlignment="1">
      <alignment vertical="center" wrapText="1"/>
    </xf>
    <xf numFmtId="0" fontId="72" fillId="0" borderId="117" xfId="0" applyFont="1" applyBorder="1" applyAlignment="1">
      <alignment horizontal="left" vertical="center" wrapText="1"/>
    </xf>
    <xf numFmtId="0" fontId="12" fillId="22" borderId="65" xfId="0" applyFont="1" applyFill="1" applyBorder="1" applyAlignment="1">
      <alignment horizontal="center" vertical="center" wrapText="1"/>
    </xf>
    <xf numFmtId="0" fontId="12" fillId="22" borderId="174" xfId="0" applyFont="1" applyFill="1" applyBorder="1" applyAlignment="1">
      <alignment horizontal="center" vertical="center" wrapText="1"/>
    </xf>
    <xf numFmtId="0" fontId="12" fillId="22" borderId="174" xfId="0" applyFont="1" applyFill="1" applyBorder="1" applyAlignment="1">
      <alignment vertical="center" wrapText="1"/>
    </xf>
    <xf numFmtId="0" fontId="12" fillId="22" borderId="175" xfId="0" applyFont="1" applyFill="1" applyBorder="1" applyAlignment="1">
      <alignment vertical="center" wrapText="1"/>
    </xf>
    <xf numFmtId="16" fontId="12" fillId="22" borderId="0" xfId="0" quotePrefix="1" applyNumberFormat="1" applyFont="1" applyFill="1" applyAlignment="1">
      <alignment horizontal="center" vertical="center" wrapText="1"/>
    </xf>
    <xf numFmtId="0" fontId="12" fillId="22" borderId="93" xfId="0" applyFont="1" applyFill="1" applyBorder="1" applyAlignment="1">
      <alignment horizontal="center" vertical="center" wrapText="1"/>
    </xf>
    <xf numFmtId="0" fontId="12" fillId="22" borderId="176" xfId="0" applyFont="1" applyFill="1" applyBorder="1" applyAlignment="1">
      <alignment vertical="center" wrapText="1"/>
    </xf>
    <xf numFmtId="0" fontId="12" fillId="22" borderId="93" xfId="0" applyFont="1" applyFill="1" applyBorder="1" applyAlignment="1">
      <alignment vertical="center" wrapText="1"/>
    </xf>
    <xf numFmtId="0" fontId="12" fillId="22" borderId="172" xfId="0" applyFont="1" applyFill="1" applyBorder="1" applyAlignment="1">
      <alignment vertical="center" wrapText="1"/>
    </xf>
    <xf numFmtId="0" fontId="80" fillId="29" borderId="71" xfId="0" applyFont="1" applyFill="1" applyBorder="1" applyAlignment="1">
      <alignment horizontal="center" vertical="center" wrapText="1"/>
    </xf>
    <xf numFmtId="0" fontId="43" fillId="22" borderId="154" xfId="0" applyFont="1" applyFill="1" applyBorder="1" applyAlignment="1">
      <alignment horizontal="center" vertical="center" wrapText="1"/>
    </xf>
    <xf numFmtId="0" fontId="12" fillId="22" borderId="33" xfId="0" applyFont="1" applyFill="1" applyBorder="1" applyAlignment="1">
      <alignment horizontal="center" vertical="center" wrapText="1"/>
    </xf>
    <xf numFmtId="0" fontId="43" fillId="22" borderId="34" xfId="0" applyFont="1" applyFill="1" applyBorder="1" applyAlignment="1">
      <alignment horizontal="center" vertical="center" textRotation="90" wrapText="1"/>
    </xf>
    <xf numFmtId="0" fontId="12" fillId="22" borderId="34" xfId="0" applyFont="1" applyFill="1" applyBorder="1" applyAlignment="1">
      <alignment horizontal="center" vertical="center" wrapText="1"/>
    </xf>
    <xf numFmtId="0" fontId="134" fillId="0" borderId="34" xfId="0" applyFont="1" applyBorder="1" applyAlignment="1">
      <alignment horizontal="left" vertical="top" wrapText="1"/>
    </xf>
    <xf numFmtId="0" fontId="134" fillId="0" borderId="88" xfId="0" applyFont="1" applyBorder="1" applyAlignment="1">
      <alignment horizontal="center" vertical="top" wrapText="1"/>
    </xf>
    <xf numFmtId="0" fontId="134" fillId="0" borderId="88" xfId="0" applyFont="1" applyBorder="1" applyAlignment="1">
      <alignment vertical="center" wrapText="1"/>
    </xf>
    <xf numFmtId="0" fontId="134" fillId="0" borderId="88" xfId="0" applyFont="1" applyBorder="1" applyAlignment="1">
      <alignment vertical="top" wrapText="1"/>
    </xf>
    <xf numFmtId="0" fontId="12" fillId="22" borderId="88" xfId="0" applyFont="1" applyFill="1" applyBorder="1" applyAlignment="1">
      <alignment vertical="top" wrapText="1"/>
    </xf>
    <xf numFmtId="0" fontId="12" fillId="22" borderId="35" xfId="0" applyFont="1" applyFill="1" applyBorder="1" applyAlignment="1">
      <alignment horizontal="center" vertical="center" wrapText="1"/>
    </xf>
    <xf numFmtId="0" fontId="12" fillId="22" borderId="70" xfId="0" applyFont="1" applyFill="1" applyBorder="1" applyAlignment="1">
      <alignment horizontal="center" vertical="center" wrapText="1"/>
    </xf>
    <xf numFmtId="0" fontId="43" fillId="22" borderId="4" xfId="0" applyFont="1" applyFill="1" applyBorder="1" applyAlignment="1">
      <alignment horizontal="center" vertical="center" textRotation="90" wrapText="1"/>
    </xf>
    <xf numFmtId="0" fontId="12" fillId="22" borderId="4" xfId="0" applyFont="1" applyFill="1" applyBorder="1" applyAlignment="1">
      <alignment horizontal="center" vertical="center" wrapText="1"/>
    </xf>
    <xf numFmtId="0" fontId="12" fillId="22" borderId="71" xfId="0" applyFont="1" applyFill="1" applyBorder="1" applyAlignment="1">
      <alignment horizontal="center" vertical="center" wrapText="1"/>
    </xf>
    <xf numFmtId="0" fontId="134" fillId="0" borderId="0" xfId="0" applyFont="1" applyAlignment="1">
      <alignment horizontal="left" vertical="top" wrapText="1"/>
    </xf>
    <xf numFmtId="0" fontId="134" fillId="0" borderId="117" xfId="0" applyFont="1" applyBorder="1" applyAlignment="1">
      <alignment vertical="center" wrapText="1"/>
    </xf>
    <xf numFmtId="0" fontId="0" fillId="0" borderId="35" xfId="0" applyBorder="1" applyAlignment="1">
      <alignment horizontal="center" vertical="center" wrapText="1"/>
    </xf>
    <xf numFmtId="0" fontId="134" fillId="0" borderId="8" xfId="0" applyFont="1" applyBorder="1" applyAlignment="1">
      <alignment horizontal="center" vertical="top" wrapText="1"/>
    </xf>
    <xf numFmtId="0" fontId="72" fillId="22" borderId="174" xfId="139" applyFont="1" applyFill="1" applyBorder="1" applyAlignment="1">
      <alignment horizontal="left" vertical="center" wrapText="1"/>
    </xf>
    <xf numFmtId="0" fontId="72" fillId="22" borderId="174" xfId="139" applyFont="1" applyFill="1" applyBorder="1" applyAlignment="1">
      <alignment horizontal="center" vertical="center" wrapText="1"/>
    </xf>
    <xf numFmtId="0" fontId="72" fillId="36" borderId="117" xfId="139" applyFont="1" applyFill="1" applyBorder="1" applyAlignment="1">
      <alignment horizontal="left" vertical="center" wrapText="1"/>
    </xf>
    <xf numFmtId="0" fontId="12" fillId="22" borderId="28" xfId="0" applyFont="1" applyFill="1" applyBorder="1" applyAlignment="1">
      <alignment horizontal="center" vertical="center" wrapText="1"/>
    </xf>
    <xf numFmtId="0" fontId="72" fillId="22" borderId="177" xfId="139" applyFont="1" applyFill="1" applyBorder="1" applyAlignment="1">
      <alignment horizontal="center" vertical="center" wrapText="1"/>
    </xf>
    <xf numFmtId="0" fontId="72" fillId="22" borderId="93" xfId="139" applyFont="1" applyFill="1" applyBorder="1" applyAlignment="1">
      <alignment horizontal="center" vertical="center" wrapText="1"/>
    </xf>
    <xf numFmtId="0" fontId="72" fillId="22" borderId="8" xfId="139" applyFont="1" applyFill="1" applyBorder="1" applyAlignment="1">
      <alignment horizontal="left" vertical="center" wrapText="1"/>
    </xf>
    <xf numFmtId="0" fontId="72" fillId="22" borderId="172" xfId="139" applyFont="1" applyFill="1" applyBorder="1" applyAlignment="1">
      <alignment horizontal="center" vertical="center" wrapText="1"/>
    </xf>
    <xf numFmtId="0" fontId="134" fillId="0" borderId="8" xfId="0" applyFont="1" applyBorder="1" applyAlignment="1">
      <alignment vertical="top" wrapText="1"/>
    </xf>
    <xf numFmtId="0" fontId="134" fillId="0" borderId="8" xfId="0" applyFont="1" applyBorder="1" applyAlignment="1">
      <alignment vertical="center" wrapText="1"/>
    </xf>
    <xf numFmtId="0" fontId="12" fillId="22" borderId="8" xfId="0" applyFont="1" applyFill="1" applyBorder="1" applyAlignment="1">
      <alignment vertical="center" wrapText="1"/>
    </xf>
    <xf numFmtId="0" fontId="72" fillId="36" borderId="117" xfId="139" applyFont="1" applyFill="1" applyBorder="1" applyAlignment="1">
      <alignment horizontal="center" vertical="center" wrapText="1"/>
    </xf>
    <xf numFmtId="0" fontId="72" fillId="0" borderId="0" xfId="0" applyFont="1" applyAlignment="1">
      <alignment vertical="center" wrapText="1"/>
    </xf>
    <xf numFmtId="0" fontId="0" fillId="0" borderId="172" xfId="0" applyBorder="1" applyAlignment="1">
      <alignment horizontal="center" vertical="center" wrapText="1"/>
    </xf>
    <xf numFmtId="0" fontId="0" fillId="0" borderId="154" xfId="0" applyBorder="1" applyAlignment="1">
      <alignment horizontal="center" vertical="center" wrapText="1"/>
    </xf>
    <xf numFmtId="0" fontId="12" fillId="22" borderId="60" xfId="0" applyFont="1" applyFill="1" applyBorder="1" applyAlignment="1">
      <alignment horizontal="center" vertical="center" wrapText="1"/>
    </xf>
    <xf numFmtId="0" fontId="72" fillId="22" borderId="178" xfId="139" applyFont="1" applyFill="1" applyBorder="1" applyAlignment="1">
      <alignment horizontal="left" vertical="center" wrapText="1"/>
    </xf>
    <xf numFmtId="0" fontId="72" fillId="22" borderId="178" xfId="139" applyFont="1" applyFill="1" applyBorder="1" applyAlignment="1">
      <alignment horizontal="center" vertical="center" wrapText="1"/>
    </xf>
    <xf numFmtId="0" fontId="72" fillId="22" borderId="179" xfId="139" applyFont="1" applyFill="1" applyBorder="1" applyAlignment="1">
      <alignment horizontal="center" vertical="center" wrapText="1"/>
    </xf>
    <xf numFmtId="0" fontId="12" fillId="22" borderId="154" xfId="0" applyFont="1" applyFill="1" applyBorder="1" applyAlignment="1">
      <alignment horizontal="center" vertical="center" wrapText="1"/>
    </xf>
    <xf numFmtId="0" fontId="134" fillId="0" borderId="30" xfId="0" applyFont="1" applyBorder="1" applyAlignment="1">
      <alignment horizontal="center" vertical="top" wrapText="1"/>
    </xf>
    <xf numFmtId="0" fontId="134" fillId="0" borderId="4" xfId="0" applyFont="1" applyBorder="1" applyAlignment="1">
      <alignment horizontal="left" vertical="top" wrapText="1"/>
    </xf>
    <xf numFmtId="0" fontId="72" fillId="22" borderId="8" xfId="139" applyFont="1" applyFill="1" applyBorder="1" applyAlignment="1">
      <alignment horizontal="center" vertical="center" wrapText="1"/>
    </xf>
    <xf numFmtId="0" fontId="72" fillId="22" borderId="117" xfId="139" applyFont="1" applyFill="1" applyBorder="1" applyAlignment="1">
      <alignment horizontal="center" vertical="center" wrapText="1"/>
    </xf>
    <xf numFmtId="0" fontId="72" fillId="22" borderId="4" xfId="139" applyFont="1" applyFill="1" applyBorder="1" applyAlignment="1">
      <alignment horizontal="left" vertical="center" wrapText="1"/>
    </xf>
    <xf numFmtId="0" fontId="72" fillId="22" borderId="180" xfId="139" applyFont="1" applyFill="1" applyBorder="1" applyAlignment="1">
      <alignment horizontal="center" vertical="center" wrapText="1"/>
    </xf>
    <xf numFmtId="16" fontId="72" fillId="22" borderId="28" xfId="139" quotePrefix="1" applyNumberFormat="1" applyFont="1" applyFill="1" applyBorder="1" applyAlignment="1">
      <alignment horizontal="center" vertical="center" wrapText="1"/>
    </xf>
    <xf numFmtId="0" fontId="71" fillId="22" borderId="0" xfId="139" applyFont="1" applyFill="1" applyAlignment="1">
      <alignment horizontal="center" vertical="center" textRotation="90" wrapText="1"/>
    </xf>
    <xf numFmtId="0" fontId="72" fillId="22" borderId="0" xfId="139" applyFont="1" applyFill="1" applyAlignment="1">
      <alignment horizontal="center" vertical="center" wrapText="1"/>
    </xf>
    <xf numFmtId="0" fontId="72" fillId="22" borderId="173" xfId="139" applyFont="1" applyFill="1" applyBorder="1" applyAlignment="1">
      <alignment horizontal="center" vertical="center" wrapText="1"/>
    </xf>
    <xf numFmtId="0" fontId="72" fillId="22" borderId="175" xfId="139" applyFont="1" applyFill="1" applyBorder="1" applyAlignment="1">
      <alignment vertical="center" wrapText="1"/>
    </xf>
    <xf numFmtId="0" fontId="71" fillId="22" borderId="10" xfId="139" applyFont="1" applyFill="1" applyBorder="1" applyAlignment="1">
      <alignment horizontal="center" vertical="center" textRotation="90" wrapText="1"/>
    </xf>
    <xf numFmtId="0" fontId="72" fillId="22" borderId="10" xfId="139" applyFont="1" applyFill="1" applyBorder="1" applyAlignment="1">
      <alignment horizontal="center" vertical="center" wrapText="1"/>
    </xf>
    <xf numFmtId="0" fontId="71" fillId="22" borderId="29" xfId="139" applyFont="1" applyFill="1" applyBorder="1" applyAlignment="1">
      <alignment horizontal="center" vertical="center" textRotation="90" wrapText="1"/>
    </xf>
    <xf numFmtId="0" fontId="71" fillId="22" borderId="69" xfId="139" applyFont="1" applyFill="1" applyBorder="1" applyAlignment="1">
      <alignment horizontal="center" vertical="center" textRotation="90" wrapText="1"/>
    </xf>
    <xf numFmtId="0" fontId="0" fillId="22" borderId="16" xfId="0" applyFill="1" applyBorder="1" applyAlignment="1">
      <alignment horizontal="left" vertical="center" wrapText="1"/>
    </xf>
    <xf numFmtId="0" fontId="43" fillId="22" borderId="0" xfId="0" applyFont="1" applyFill="1" applyAlignment="1">
      <alignment horizontal="center" vertical="center" wrapText="1"/>
    </xf>
    <xf numFmtId="0" fontId="25" fillId="0" borderId="30" xfId="55" applyFont="1" applyBorder="1" applyAlignment="1">
      <alignment horizontal="center" vertical="center" wrapText="1"/>
    </xf>
    <xf numFmtId="0" fontId="25" fillId="0" borderId="88" xfId="55" applyFont="1" applyBorder="1" applyAlignment="1">
      <alignment horizontal="center" vertical="center" wrapText="1"/>
    </xf>
    <xf numFmtId="0" fontId="133" fillId="0" borderId="88" xfId="0" applyFont="1" applyBorder="1" applyAlignment="1">
      <alignment horizontal="center" vertical="center" wrapText="1"/>
    </xf>
    <xf numFmtId="0" fontId="0" fillId="22" borderId="174" xfId="0" applyFill="1" applyBorder="1" applyAlignment="1">
      <alignment vertical="center" wrapText="1"/>
    </xf>
    <xf numFmtId="0" fontId="0" fillId="22" borderId="173" xfId="0" applyFill="1" applyBorder="1" applyAlignment="1">
      <alignment vertical="center" wrapText="1"/>
    </xf>
    <xf numFmtId="0" fontId="0" fillId="22" borderId="8" xfId="0" applyFill="1" applyBorder="1" applyAlignment="1">
      <alignment vertical="center" wrapText="1"/>
    </xf>
    <xf numFmtId="0" fontId="72" fillId="36" borderId="8" xfId="139" applyFont="1" applyFill="1" applyBorder="1" applyAlignment="1">
      <alignment horizontal="left" vertical="center" wrapText="1"/>
    </xf>
    <xf numFmtId="0" fontId="45" fillId="0" borderId="159" xfId="0" applyFont="1" applyBorder="1" applyAlignment="1">
      <alignment horizontal="center" vertical="center" wrapText="1"/>
    </xf>
    <xf numFmtId="0" fontId="50" fillId="22" borderId="93" xfId="64" applyFont="1" applyFill="1" applyBorder="1" applyAlignment="1">
      <alignment horizontal="left" vertical="center"/>
    </xf>
    <xf numFmtId="0" fontId="50" fillId="0" borderId="30" xfId="139" applyFont="1" applyBorder="1" applyAlignment="1">
      <alignment horizontal="left" vertical="center" wrapText="1"/>
    </xf>
    <xf numFmtId="0" fontId="50" fillId="0" borderId="58" xfId="139" applyFont="1" applyBorder="1" applyAlignment="1">
      <alignment horizontal="left" vertical="center" wrapText="1"/>
    </xf>
    <xf numFmtId="0" fontId="50" fillId="0" borderId="30" xfId="0" applyFont="1" applyBorder="1" applyAlignment="1">
      <alignment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30" xfId="0" applyFont="1" applyBorder="1"/>
    <xf numFmtId="0" fontId="50" fillId="36" borderId="30" xfId="0" applyFont="1" applyFill="1" applyBorder="1" applyAlignment="1" applyProtection="1">
      <alignment vertical="top" wrapText="1"/>
      <protection locked="0"/>
    </xf>
    <xf numFmtId="0" fontId="50" fillId="22" borderId="8" xfId="64" applyFont="1" applyFill="1" applyBorder="1" applyAlignment="1">
      <alignment horizontal="left" vertical="center"/>
    </xf>
    <xf numFmtId="0" fontId="50" fillId="0" borderId="8" xfId="139" applyFont="1" applyBorder="1" applyAlignment="1">
      <alignment vertical="center" wrapText="1"/>
    </xf>
    <xf numFmtId="0" fontId="50" fillId="0" borderId="8" xfId="139" applyFont="1" applyBorder="1" applyAlignment="1">
      <alignment horizontal="center" vertical="center" wrapText="1"/>
    </xf>
    <xf numFmtId="0" fontId="50" fillId="36" borderId="8" xfId="0" applyFont="1" applyFill="1" applyBorder="1" applyAlignment="1" applyProtection="1">
      <alignment vertical="top" wrapText="1"/>
      <protection locked="0"/>
    </xf>
    <xf numFmtId="0" fontId="50" fillId="36" borderId="79" xfId="0" applyFont="1" applyFill="1" applyBorder="1" applyAlignment="1" applyProtection="1">
      <alignment vertical="top" wrapText="1"/>
      <protection locked="0"/>
    </xf>
    <xf numFmtId="0" fontId="43" fillId="0" borderId="8" xfId="79" applyFont="1" applyBorder="1" applyAlignment="1">
      <alignment horizontal="center" vertical="center" wrapText="1"/>
    </xf>
    <xf numFmtId="0" fontId="25" fillId="0" borderId="8" xfId="55" applyFont="1" applyBorder="1" applyAlignment="1">
      <alignment horizontal="center" vertical="center" wrapText="1"/>
    </xf>
    <xf numFmtId="0" fontId="43" fillId="0" borderId="30" xfId="79" applyFont="1" applyBorder="1" applyAlignment="1">
      <alignment horizontal="center" vertical="center" wrapText="1"/>
    </xf>
    <xf numFmtId="0" fontId="43" fillId="36" borderId="8" xfId="79" applyFont="1" applyFill="1" applyBorder="1" applyAlignment="1">
      <alignment horizontal="center" vertical="center" wrapText="1"/>
    </xf>
    <xf numFmtId="0" fontId="0" fillId="0" borderId="8" xfId="79" applyFont="1" applyBorder="1" applyAlignment="1">
      <alignment horizontal="center" vertical="center" wrapText="1"/>
    </xf>
    <xf numFmtId="174" fontId="25" fillId="28" borderId="29" xfId="180" applyNumberFormat="1" applyFont="1" applyFill="1" applyBorder="1" applyProtection="1">
      <protection locked="0"/>
    </xf>
    <xf numFmtId="0" fontId="50" fillId="36" borderId="31" xfId="0" applyFont="1" applyFill="1" applyBorder="1" applyAlignment="1" applyProtection="1">
      <alignment vertical="top" wrapText="1"/>
      <protection locked="0"/>
    </xf>
    <xf numFmtId="0" fontId="50" fillId="36" borderId="156" xfId="0" applyFont="1" applyFill="1" applyBorder="1" applyAlignment="1" applyProtection="1">
      <alignment vertical="top" wrapText="1"/>
      <protection locked="0"/>
    </xf>
    <xf numFmtId="0" fontId="50" fillId="22" borderId="8" xfId="64" applyFont="1" applyFill="1" applyBorder="1" applyAlignment="1">
      <alignment horizontal="center" vertical="center"/>
    </xf>
    <xf numFmtId="0" fontId="50" fillId="36" borderId="88" xfId="0" applyFont="1" applyFill="1" applyBorder="1" applyAlignment="1" applyProtection="1">
      <alignment vertical="top" wrapText="1"/>
      <protection locked="0"/>
    </xf>
    <xf numFmtId="0" fontId="45" fillId="0" borderId="159" xfId="0" applyFont="1" applyBorder="1" applyAlignment="1">
      <alignment horizontal="left" vertical="center" wrapText="1"/>
    </xf>
    <xf numFmtId="0" fontId="137" fillId="0" borderId="117" xfId="0" applyFont="1" applyBorder="1" applyAlignment="1">
      <alignment vertical="center" wrapText="1"/>
    </xf>
    <xf numFmtId="0" fontId="72" fillId="22" borderId="173" xfId="0" applyFont="1" applyFill="1" applyBorder="1" applyAlignment="1">
      <alignment vertical="center" wrapText="1"/>
    </xf>
    <xf numFmtId="0" fontId="50" fillId="0" borderId="159" xfId="139" applyFont="1" applyBorder="1" applyAlignment="1">
      <alignment horizontal="center" vertical="center" wrapText="1"/>
    </xf>
    <xf numFmtId="0" fontId="72" fillId="0" borderId="8" xfId="0" applyFont="1" applyBorder="1" applyAlignment="1">
      <alignment vertical="center" wrapText="1"/>
    </xf>
    <xf numFmtId="0" fontId="72" fillId="22" borderId="8" xfId="0" applyFont="1" applyFill="1" applyBorder="1" applyAlignment="1">
      <alignment vertical="center" wrapText="1"/>
    </xf>
    <xf numFmtId="0" fontId="137" fillId="0" borderId="8" xfId="0" applyFont="1" applyBorder="1" applyAlignment="1">
      <alignment vertical="center" wrapText="1"/>
    </xf>
    <xf numFmtId="0" fontId="45" fillId="0" borderId="68" xfId="0" applyFont="1" applyBorder="1" applyAlignment="1">
      <alignment horizontal="center" vertical="center" wrapText="1"/>
    </xf>
    <xf numFmtId="0" fontId="50" fillId="0" borderId="68" xfId="139" applyFont="1" applyBorder="1" applyAlignment="1">
      <alignment horizontal="left" vertical="center"/>
    </xf>
    <xf numFmtId="0" fontId="78" fillId="36" borderId="0" xfId="63" applyFont="1" applyFill="1"/>
    <xf numFmtId="0" fontId="50" fillId="36" borderId="8" xfId="64" applyFont="1" applyFill="1" applyBorder="1" applyAlignment="1">
      <alignment horizontal="center" vertical="center" wrapText="1"/>
    </xf>
    <xf numFmtId="0" fontId="50" fillId="36" borderId="67" xfId="64" applyFont="1" applyFill="1" applyBorder="1" applyAlignment="1">
      <alignment horizontal="center" vertical="center" wrapText="1"/>
    </xf>
    <xf numFmtId="0" fontId="50" fillId="0" borderId="93" xfId="139" applyFont="1" applyBorder="1" applyAlignment="1">
      <alignment horizontal="left" vertical="center" wrapText="1"/>
    </xf>
    <xf numFmtId="0" fontId="50" fillId="22" borderId="93" xfId="64" applyFont="1" applyFill="1" applyBorder="1" applyAlignment="1">
      <alignment horizontal="center" vertical="center" wrapText="1"/>
    </xf>
    <xf numFmtId="0" fontId="50" fillId="22" borderId="88" xfId="64" applyFont="1" applyFill="1" applyBorder="1" applyAlignment="1">
      <alignment horizontal="left" vertical="center"/>
    </xf>
    <xf numFmtId="0" fontId="50" fillId="0" borderId="69" xfId="139" applyFont="1" applyBorder="1" applyAlignment="1">
      <alignment horizontal="left" vertical="center" wrapText="1"/>
    </xf>
    <xf numFmtId="0" fontId="50" fillId="0" borderId="93" xfId="0" applyFont="1" applyBorder="1" applyAlignment="1">
      <alignment vertical="center" wrapText="1"/>
    </xf>
    <xf numFmtId="0" fontId="50" fillId="0" borderId="93" xfId="139" applyFont="1" applyBorder="1" applyAlignment="1">
      <alignment horizontal="center" vertical="center" wrapText="1"/>
    </xf>
    <xf numFmtId="0" fontId="50" fillId="0" borderId="93" xfId="0" applyFont="1" applyBorder="1" applyAlignment="1">
      <alignment horizontal="center" vertical="center" wrapText="1"/>
    </xf>
    <xf numFmtId="0" fontId="50" fillId="36" borderId="80" xfId="64" applyFont="1" applyFill="1" applyBorder="1" applyAlignment="1">
      <alignment horizontal="center" vertical="center" wrapText="1"/>
    </xf>
    <xf numFmtId="0" fontId="50" fillId="0" borderId="145" xfId="139" applyFont="1" applyBorder="1" applyAlignment="1">
      <alignment horizontal="left" vertical="center" wrapText="1"/>
    </xf>
    <xf numFmtId="0" fontId="50" fillId="36" borderId="141" xfId="139" applyFont="1" applyFill="1" applyBorder="1" applyAlignment="1">
      <alignment vertical="center" wrapText="1"/>
    </xf>
    <xf numFmtId="0" fontId="50" fillId="36" borderId="157" xfId="64" applyFont="1" applyFill="1" applyBorder="1" applyAlignment="1">
      <alignment horizontal="center" vertical="center" wrapText="1"/>
    </xf>
    <xf numFmtId="0" fontId="50" fillId="36" borderId="143" xfId="139" applyFont="1" applyFill="1" applyBorder="1" applyAlignment="1">
      <alignment horizontal="left" vertical="center" wrapText="1"/>
    </xf>
    <xf numFmtId="0" fontId="50" fillId="36" borderId="72" xfId="139" applyFont="1" applyFill="1" applyBorder="1" applyAlignment="1">
      <alignment horizontal="left" vertical="center" wrapText="1"/>
    </xf>
    <xf numFmtId="0" fontId="50" fillId="36" borderId="8" xfId="139" applyFont="1" applyFill="1" applyBorder="1" applyAlignment="1">
      <alignment horizontal="left" vertical="center" wrapText="1"/>
    </xf>
    <xf numFmtId="0" fontId="50" fillId="36" borderId="8" xfId="139" applyFont="1" applyFill="1" applyBorder="1" applyAlignment="1">
      <alignment vertical="center" wrapText="1"/>
    </xf>
    <xf numFmtId="0" fontId="130" fillId="22" borderId="17" xfId="0" applyFont="1" applyFill="1" applyBorder="1" applyAlignment="1">
      <alignment horizontal="left" vertical="center" wrapText="1"/>
    </xf>
    <xf numFmtId="0" fontId="130" fillId="22" borderId="0" xfId="0" applyFont="1" applyFill="1" applyAlignment="1">
      <alignment horizontal="left" vertical="center" wrapText="1"/>
    </xf>
    <xf numFmtId="0" fontId="43" fillId="22" borderId="0" xfId="139" applyFont="1" applyFill="1" applyAlignment="1">
      <alignment horizontal="right" vertical="center"/>
    </xf>
    <xf numFmtId="0" fontId="64" fillId="0" borderId="8" xfId="0" applyFont="1" applyBorder="1" applyAlignment="1">
      <alignment horizontal="center"/>
    </xf>
    <xf numFmtId="0" fontId="12" fillId="0" borderId="0" xfId="0" applyFont="1"/>
    <xf numFmtId="0" fontId="45" fillId="0" borderId="32" xfId="0" applyFont="1" applyBorder="1" applyAlignment="1">
      <alignment horizontal="center" vertical="center"/>
    </xf>
    <xf numFmtId="0" fontId="45" fillId="0" borderId="31" xfId="0" applyFont="1" applyBorder="1" applyAlignment="1">
      <alignment horizontal="left"/>
    </xf>
    <xf numFmtId="0" fontId="45" fillId="0" borderId="32" xfId="0" applyFont="1" applyBorder="1" applyAlignment="1">
      <alignment horizontal="left"/>
    </xf>
    <xf numFmtId="0" fontId="45" fillId="39" borderId="31" xfId="0" applyFont="1" applyFill="1" applyBorder="1" applyAlignment="1">
      <alignment horizontal="left"/>
    </xf>
    <xf numFmtId="0" fontId="45" fillId="39" borderId="19" xfId="0" applyFont="1" applyFill="1" applyBorder="1" applyAlignment="1">
      <alignment horizontal="left"/>
    </xf>
    <xf numFmtId="0" fontId="45" fillId="39" borderId="0" xfId="0" applyFont="1" applyFill="1" applyAlignment="1">
      <alignment horizontal="left"/>
    </xf>
    <xf numFmtId="0" fontId="45" fillId="0" borderId="0" xfId="0" applyFont="1" applyAlignment="1">
      <alignment horizontal="left"/>
    </xf>
    <xf numFmtId="0" fontId="45" fillId="0" borderId="20" xfId="0" applyFont="1" applyBorder="1" applyAlignment="1">
      <alignment horizontal="left"/>
    </xf>
    <xf numFmtId="0" fontId="45" fillId="0" borderId="33" xfId="0" applyFont="1" applyBorder="1" applyAlignment="1">
      <alignment horizontal="left"/>
    </xf>
    <xf numFmtId="0" fontId="45" fillId="0" borderId="60" xfId="0" applyFont="1" applyBorder="1" applyAlignment="1">
      <alignment horizontal="left"/>
    </xf>
    <xf numFmtId="0" fontId="45" fillId="0" borderId="34" xfId="0" applyFont="1" applyBorder="1" applyAlignment="1">
      <alignment horizontal="left"/>
    </xf>
    <xf numFmtId="0" fontId="45" fillId="39" borderId="34" xfId="0" applyFont="1" applyFill="1" applyBorder="1" applyAlignment="1">
      <alignment horizontal="left"/>
    </xf>
    <xf numFmtId="0" fontId="45" fillId="39" borderId="61" xfId="0" applyFont="1" applyFill="1" applyBorder="1" applyAlignment="1">
      <alignment horizontal="left"/>
    </xf>
    <xf numFmtId="0" fontId="45" fillId="0" borderId="151" xfId="0" applyFont="1" applyBorder="1" applyAlignment="1">
      <alignment horizontal="left"/>
    </xf>
    <xf numFmtId="0" fontId="45" fillId="0" borderId="4" xfId="0" applyFont="1" applyBorder="1" applyAlignment="1">
      <alignment horizontal="left"/>
    </xf>
    <xf numFmtId="0" fontId="45" fillId="0" borderId="71" xfId="0" applyFont="1" applyBorder="1" applyAlignment="1">
      <alignment horizontal="center" vertical="center"/>
    </xf>
    <xf numFmtId="0" fontId="45" fillId="0" borderId="70" xfId="0" applyFont="1" applyBorder="1" applyAlignment="1">
      <alignment horizontal="left"/>
    </xf>
    <xf numFmtId="0" fontId="45" fillId="0" borderId="71" xfId="0" applyFont="1" applyBorder="1" applyAlignment="1">
      <alignment horizontal="left"/>
    </xf>
    <xf numFmtId="0" fontId="45" fillId="0" borderId="152" xfId="0" applyFont="1" applyBorder="1" applyAlignment="1">
      <alignment horizontal="left"/>
    </xf>
    <xf numFmtId="0" fontId="45" fillId="0" borderId="102" xfId="0" applyFont="1" applyBorder="1" applyAlignment="1">
      <alignment horizontal="left"/>
    </xf>
    <xf numFmtId="0" fontId="45" fillId="0" borderId="19" xfId="0" applyFont="1" applyBorder="1" applyAlignment="1">
      <alignment horizontal="left"/>
    </xf>
    <xf numFmtId="0" fontId="45" fillId="0" borderId="66" xfId="0" applyFont="1" applyBorder="1" applyAlignment="1">
      <alignment horizontal="left"/>
    </xf>
    <xf numFmtId="0" fontId="45" fillId="0" borderId="64" xfId="0" applyFont="1" applyBorder="1" applyAlignment="1">
      <alignment horizontal="center" vertical="center"/>
    </xf>
    <xf numFmtId="0" fontId="45" fillId="0" borderId="143" xfId="0" applyFont="1" applyBorder="1" applyAlignment="1">
      <alignment horizontal="center" vertical="center" wrapText="1"/>
    </xf>
    <xf numFmtId="0" fontId="45" fillId="0" borderId="65" xfId="0" applyFont="1" applyBorder="1" applyAlignment="1">
      <alignment horizontal="center" vertical="center"/>
    </xf>
    <xf numFmtId="0" fontId="45" fillId="0" borderId="30" xfId="0" applyFont="1" applyBorder="1" applyAlignment="1">
      <alignment horizontal="center" vertical="center"/>
    </xf>
    <xf numFmtId="0" fontId="45" fillId="0" borderId="93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45" fillId="0" borderId="68" xfId="0" applyFont="1" applyBorder="1" applyAlignment="1">
      <alignment horizontal="center" vertical="center"/>
    </xf>
    <xf numFmtId="0" fontId="45" fillId="0" borderId="37" xfId="0" applyFont="1" applyBorder="1" applyAlignment="1">
      <alignment horizontal="left" vertical="center"/>
    </xf>
    <xf numFmtId="0" fontId="45" fillId="0" borderId="37" xfId="0" applyFont="1" applyBorder="1" applyAlignment="1">
      <alignment horizontal="center" vertical="center"/>
    </xf>
    <xf numFmtId="0" fontId="45" fillId="0" borderId="72" xfId="0" applyFont="1" applyBorder="1" applyAlignment="1">
      <alignment horizontal="left" vertical="center" wrapText="1"/>
    </xf>
    <xf numFmtId="0" fontId="45" fillId="0" borderId="142" xfId="0" applyFont="1" applyBorder="1" applyAlignment="1">
      <alignment horizontal="left" vertical="center" wrapText="1"/>
    </xf>
    <xf numFmtId="0" fontId="45" fillId="0" borderId="63" xfId="0" applyFont="1" applyBorder="1" applyAlignment="1">
      <alignment horizontal="left" vertical="center" wrapText="1"/>
    </xf>
    <xf numFmtId="0" fontId="12" fillId="0" borderId="37" xfId="0" applyFont="1" applyBorder="1" applyAlignment="1">
      <alignment horizontal="left" vertical="center" wrapText="1"/>
    </xf>
    <xf numFmtId="0" fontId="45" fillId="0" borderId="143" xfId="0" applyFont="1" applyBorder="1" applyAlignment="1">
      <alignment horizontal="left" vertical="center" wrapText="1"/>
    </xf>
    <xf numFmtId="0" fontId="45" fillId="0" borderId="144" xfId="0" applyFont="1" applyBorder="1" applyAlignment="1">
      <alignment horizontal="left" vertical="top" wrapText="1"/>
    </xf>
    <xf numFmtId="0" fontId="45" fillId="0" borderId="69" xfId="0" applyFont="1" applyBorder="1" applyAlignment="1">
      <alignment horizontal="left" vertical="top" wrapText="1"/>
    </xf>
    <xf numFmtId="0" fontId="109" fillId="0" borderId="37" xfId="0" applyFont="1" applyBorder="1" applyAlignment="1">
      <alignment horizontal="left" vertical="center" wrapText="1"/>
    </xf>
    <xf numFmtId="0" fontId="141" fillId="0" borderId="37" xfId="0" applyFont="1" applyBorder="1" applyAlignment="1">
      <alignment horizontal="left" vertical="center" wrapText="1"/>
    </xf>
    <xf numFmtId="0" fontId="109" fillId="0" borderId="37" xfId="0" applyFont="1" applyBorder="1" applyAlignment="1">
      <alignment horizontal="center" vertical="center" wrapText="1"/>
    </xf>
    <xf numFmtId="0" fontId="25" fillId="0" borderId="0" xfId="0" applyFont="1"/>
    <xf numFmtId="0" fontId="135" fillId="0" borderId="72" xfId="0" applyFont="1" applyBorder="1" applyAlignment="1">
      <alignment horizontal="left" vertical="center" wrapText="1"/>
    </xf>
    <xf numFmtId="0" fontId="109" fillId="0" borderId="72" xfId="0" applyFont="1" applyBorder="1" applyAlignment="1">
      <alignment horizontal="left" vertical="center" wrapText="1"/>
    </xf>
    <xf numFmtId="0" fontId="109" fillId="0" borderId="159" xfId="0" applyFont="1" applyBorder="1" applyAlignment="1">
      <alignment horizontal="center" vertical="center" wrapText="1"/>
    </xf>
    <xf numFmtId="0" fontId="135" fillId="0" borderId="143" xfId="0" applyFont="1" applyBorder="1" applyAlignment="1">
      <alignment horizontal="left" vertical="center" wrapText="1"/>
    </xf>
    <xf numFmtId="0" fontId="135" fillId="0" borderId="72" xfId="0" applyFont="1" applyBorder="1" applyAlignment="1">
      <alignment horizontal="center" vertical="center" wrapText="1"/>
    </xf>
    <xf numFmtId="0" fontId="135" fillId="0" borderId="81" xfId="0" applyFont="1" applyBorder="1" applyAlignment="1">
      <alignment horizontal="center" vertical="center" wrapText="1"/>
    </xf>
    <xf numFmtId="0" fontId="109" fillId="0" borderId="181" xfId="0" applyFont="1" applyBorder="1" applyAlignment="1">
      <alignment horizontal="left" vertical="center" wrapText="1"/>
    </xf>
    <xf numFmtId="0" fontId="135" fillId="0" borderId="37" xfId="0" applyFont="1" applyBorder="1" applyAlignment="1">
      <alignment horizontal="left" vertical="center" wrapText="1"/>
    </xf>
    <xf numFmtId="0" fontId="109" fillId="0" borderId="166" xfId="0" applyFont="1" applyBorder="1" applyAlignment="1">
      <alignment horizontal="left" vertical="center" wrapText="1"/>
    </xf>
    <xf numFmtId="0" fontId="12" fillId="0" borderId="157" xfId="0" applyFont="1" applyBorder="1" applyAlignment="1">
      <alignment horizontal="center" vertical="center" wrapText="1"/>
    </xf>
    <xf numFmtId="0" fontId="135" fillId="0" borderId="159" xfId="0" applyFont="1" applyBorder="1" applyAlignment="1">
      <alignment horizontal="left" vertical="center" wrapText="1"/>
    </xf>
    <xf numFmtId="0" fontId="109" fillId="0" borderId="159" xfId="0" applyFont="1" applyBorder="1" applyAlignment="1">
      <alignment horizontal="left" vertical="center" wrapText="1"/>
    </xf>
    <xf numFmtId="0" fontId="109" fillId="0" borderId="56" xfId="0" applyFont="1" applyBorder="1" applyAlignment="1">
      <alignment horizontal="left" vertical="center" wrapText="1"/>
    </xf>
    <xf numFmtId="0" fontId="45" fillId="0" borderId="88" xfId="0" applyFont="1" applyBorder="1" applyAlignment="1">
      <alignment horizontal="left" vertical="top" wrapText="1"/>
    </xf>
    <xf numFmtId="0" fontId="45" fillId="0" borderId="30" xfId="0" applyFont="1" applyBorder="1" applyAlignment="1">
      <alignment horizontal="left" vertical="top" wrapText="1"/>
    </xf>
    <xf numFmtId="0" fontId="45" fillId="0" borderId="30" xfId="0" applyFont="1" applyBorder="1" applyAlignment="1">
      <alignment horizontal="left" vertical="center" wrapText="1"/>
    </xf>
    <xf numFmtId="0" fontId="135" fillId="0" borderId="93" xfId="0" applyFont="1" applyBorder="1" applyAlignment="1">
      <alignment horizontal="center" vertical="center" wrapText="1"/>
    </xf>
    <xf numFmtId="0" fontId="135" fillId="0" borderId="172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/>
    </xf>
    <xf numFmtId="0" fontId="12" fillId="0" borderId="72" xfId="0" applyFont="1" applyBorder="1" applyAlignment="1">
      <alignment horizontal="center" vertical="center"/>
    </xf>
    <xf numFmtId="0" fontId="45" fillId="0" borderId="72" xfId="0" applyFont="1" applyBorder="1" applyAlignment="1">
      <alignment horizontal="left" vertical="top" wrapText="1"/>
    </xf>
    <xf numFmtId="0" fontId="45" fillId="0" borderId="37" xfId="0" applyFont="1" applyBorder="1" applyAlignment="1">
      <alignment horizontal="left" vertical="top" wrapText="1"/>
    </xf>
    <xf numFmtId="0" fontId="135" fillId="0" borderId="68" xfId="0" applyFont="1" applyBorder="1" applyAlignment="1">
      <alignment horizontal="center" vertical="center" wrapText="1"/>
    </xf>
    <xf numFmtId="0" fontId="135" fillId="0" borderId="149" xfId="0" applyFont="1" applyBorder="1" applyAlignment="1">
      <alignment horizontal="center" vertical="center" wrapText="1"/>
    </xf>
    <xf numFmtId="0" fontId="135" fillId="0" borderId="88" xfId="0" applyFont="1" applyBorder="1" applyAlignment="1">
      <alignment horizontal="center" vertical="center" wrapText="1"/>
    </xf>
    <xf numFmtId="0" fontId="135" fillId="0" borderId="156" xfId="0" applyFont="1" applyBorder="1" applyAlignment="1">
      <alignment horizontal="center" vertical="center" wrapText="1"/>
    </xf>
    <xf numFmtId="0" fontId="135" fillId="0" borderId="157" xfId="0" applyFont="1" applyBorder="1" applyAlignment="1">
      <alignment horizontal="center" vertical="center" wrapText="1"/>
    </xf>
    <xf numFmtId="0" fontId="135" fillId="0" borderId="55" xfId="0" applyFont="1" applyBorder="1" applyAlignment="1">
      <alignment horizontal="center" vertical="center" wrapText="1"/>
    </xf>
    <xf numFmtId="0" fontId="135" fillId="0" borderId="30" xfId="0" applyFont="1" applyBorder="1" applyAlignment="1">
      <alignment horizontal="left" vertical="center" wrapText="1"/>
    </xf>
    <xf numFmtId="0" fontId="135" fillId="0" borderId="8" xfId="0" applyFont="1" applyBorder="1" applyAlignment="1">
      <alignment horizontal="left" vertical="center" wrapText="1"/>
    </xf>
    <xf numFmtId="0" fontId="135" fillId="0" borderId="56" xfId="0" applyFont="1" applyBorder="1" applyAlignment="1">
      <alignment horizontal="center" vertical="center" wrapText="1"/>
    </xf>
    <xf numFmtId="0" fontId="109" fillId="0" borderId="8" xfId="0" applyFont="1" applyBorder="1" applyAlignment="1">
      <alignment horizontal="left" vertical="center" wrapText="1"/>
    </xf>
    <xf numFmtId="0" fontId="135" fillId="0" borderId="28" xfId="0" applyFont="1" applyBorder="1" applyAlignment="1">
      <alignment horizontal="center" vertical="center" wrapText="1"/>
    </xf>
    <xf numFmtId="0" fontId="135" fillId="0" borderId="29" xfId="0" applyFont="1" applyBorder="1" applyAlignment="1">
      <alignment horizontal="center" vertical="center" wrapText="1"/>
    </xf>
    <xf numFmtId="9" fontId="135" fillId="0" borderId="8" xfId="0" applyNumberFormat="1" applyFont="1" applyBorder="1" applyAlignment="1">
      <alignment horizontal="left" vertical="center" wrapText="1"/>
    </xf>
    <xf numFmtId="0" fontId="45" fillId="0" borderId="159" xfId="0" applyFont="1" applyBorder="1" applyAlignment="1">
      <alignment horizontal="left" vertical="top" wrapText="1"/>
    </xf>
    <xf numFmtId="0" fontId="12" fillId="0" borderId="93" xfId="0" applyFont="1" applyBorder="1" applyAlignment="1">
      <alignment horizontal="center" vertical="center" wrapText="1"/>
    </xf>
    <xf numFmtId="0" fontId="45" fillId="0" borderId="93" xfId="0" applyFont="1" applyBorder="1" applyAlignment="1">
      <alignment horizontal="left" vertical="top" wrapText="1"/>
    </xf>
    <xf numFmtId="0" fontId="45" fillId="0" borderId="93" xfId="0" applyFont="1" applyBorder="1" applyAlignment="1">
      <alignment horizontal="left" vertical="center" wrapText="1"/>
    </xf>
    <xf numFmtId="0" fontId="135" fillId="0" borderId="20" xfId="0" applyFont="1" applyBorder="1" applyAlignment="1">
      <alignment horizontal="center" vertical="center" wrapText="1"/>
    </xf>
    <xf numFmtId="0" fontId="0" fillId="0" borderId="141" xfId="0" applyBorder="1" applyAlignment="1">
      <alignment horizontal="center" vertical="center"/>
    </xf>
    <xf numFmtId="0" fontId="12" fillId="0" borderId="72" xfId="0" applyFont="1" applyBorder="1" applyAlignment="1">
      <alignment vertical="center"/>
    </xf>
    <xf numFmtId="0" fontId="0" fillId="0" borderId="72" xfId="0" applyBorder="1"/>
    <xf numFmtId="0" fontId="0" fillId="0" borderId="70" xfId="0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0" fillId="0" borderId="8" xfId="0" applyBorder="1"/>
    <xf numFmtId="0" fontId="12" fillId="0" borderId="8" xfId="0" applyFont="1" applyBorder="1" applyAlignment="1">
      <alignment horizontal="center" vertical="center"/>
    </xf>
    <xf numFmtId="0" fontId="0" fillId="0" borderId="142" xfId="0" applyBorder="1" applyAlignment="1">
      <alignment horizontal="center" wrapText="1"/>
    </xf>
    <xf numFmtId="0" fontId="12" fillId="0" borderId="37" xfId="0" applyFont="1" applyBorder="1" applyAlignment="1">
      <alignment wrapText="1"/>
    </xf>
    <xf numFmtId="0" fontId="45" fillId="0" borderId="68" xfId="0" applyFont="1" applyBorder="1" applyAlignment="1">
      <alignment horizontal="left" vertical="center" wrapText="1"/>
    </xf>
    <xf numFmtId="0" fontId="0" fillId="0" borderId="68" xfId="0" applyBorder="1"/>
    <xf numFmtId="0" fontId="0" fillId="0" borderId="37" xfId="0" applyBorder="1" applyAlignment="1">
      <alignment horizontal="center" vertical="center"/>
    </xf>
    <xf numFmtId="0" fontId="135" fillId="0" borderId="88" xfId="0" applyFont="1" applyBorder="1" applyAlignment="1">
      <alignment horizontal="left" vertical="center" wrapText="1"/>
    </xf>
    <xf numFmtId="9" fontId="135" fillId="0" borderId="72" xfId="0" applyNumberFormat="1" applyFont="1" applyBorder="1" applyAlignment="1">
      <alignment horizontal="left" vertical="center" wrapText="1"/>
    </xf>
    <xf numFmtId="0" fontId="135" fillId="0" borderId="8" xfId="0" applyFont="1" applyBorder="1" applyAlignment="1">
      <alignment vertical="center" wrapText="1"/>
    </xf>
    <xf numFmtId="0" fontId="12" fillId="0" borderId="72" xfId="0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45" fillId="0" borderId="8" xfId="0" applyFont="1" applyBorder="1" applyAlignment="1">
      <alignment horizontal="left" vertical="top" wrapText="1"/>
    </xf>
    <xf numFmtId="0" fontId="0" fillId="0" borderId="30" xfId="0" applyBorder="1"/>
    <xf numFmtId="9" fontId="45" fillId="0" borderId="88" xfId="0" applyNumberFormat="1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9" fontId="45" fillId="0" borderId="0" xfId="0" applyNumberFormat="1" applyFont="1" applyAlignment="1">
      <alignment horizontal="left"/>
    </xf>
    <xf numFmtId="0" fontId="45" fillId="0" borderId="0" xfId="0" applyFont="1" applyAlignment="1">
      <alignment horizontal="center" wrapText="1"/>
    </xf>
    <xf numFmtId="0" fontId="45" fillId="0" borderId="0" xfId="0" applyFont="1" applyAlignment="1">
      <alignment horizontal="center"/>
    </xf>
    <xf numFmtId="0" fontId="45" fillId="0" borderId="20" xfId="0" applyFont="1" applyBorder="1" applyAlignment="1">
      <alignment horizontal="center"/>
    </xf>
    <xf numFmtId="0" fontId="45" fillId="0" borderId="0" xfId="0" applyFont="1" applyAlignment="1">
      <alignment horizontal="left" vertical="center" wrapText="1"/>
    </xf>
    <xf numFmtId="0" fontId="45" fillId="0" borderId="20" xfId="0" applyFont="1" applyBorder="1" applyAlignment="1">
      <alignment vertical="center" wrapText="1"/>
    </xf>
    <xf numFmtId="0" fontId="45" fillId="0" borderId="0" xfId="0" applyFont="1" applyAlignment="1">
      <alignment horizontal="center" vertical="center" wrapText="1"/>
    </xf>
    <xf numFmtId="0" fontId="45" fillId="0" borderId="20" xfId="0" applyFont="1" applyBorder="1" applyAlignment="1">
      <alignment horizontal="left" vertical="center" wrapText="1"/>
    </xf>
    <xf numFmtId="0" fontId="45" fillId="0" borderId="155" xfId="0" applyFont="1" applyBorder="1" applyAlignment="1">
      <alignment horizontal="left"/>
    </xf>
    <xf numFmtId="0" fontId="45" fillId="0" borderId="153" xfId="0" applyFont="1" applyBorder="1" applyAlignment="1">
      <alignment horizontal="left"/>
    </xf>
    <xf numFmtId="0" fontId="45" fillId="0" borderId="63" xfId="0" applyFont="1" applyBorder="1" applyAlignment="1">
      <alignment horizontal="left"/>
    </xf>
    <xf numFmtId="0" fontId="45" fillId="0" borderId="153" xfId="0" applyFont="1" applyBorder="1" applyAlignment="1">
      <alignment horizontal="center" vertical="center"/>
    </xf>
    <xf numFmtId="0" fontId="45" fillId="0" borderId="142" xfId="0" applyFont="1" applyBorder="1" applyAlignment="1">
      <alignment horizontal="left"/>
    </xf>
    <xf numFmtId="0" fontId="45" fillId="0" borderId="160" xfId="0" applyFont="1" applyBorder="1" applyAlignment="1">
      <alignment horizontal="left"/>
    </xf>
    <xf numFmtId="0" fontId="42" fillId="0" borderId="0" xfId="0" applyFont="1" applyAlignment="1">
      <alignment vertical="center"/>
    </xf>
    <xf numFmtId="0" fontId="138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center" wrapText="1"/>
    </xf>
    <xf numFmtId="0" fontId="142" fillId="0" borderId="0" xfId="0" applyFont="1" applyAlignment="1">
      <alignment vertical="center" wrapText="1"/>
    </xf>
    <xf numFmtId="9" fontId="45" fillId="0" borderId="0" xfId="0" applyNumberFormat="1" applyFont="1" applyAlignment="1">
      <alignment horizontal="left" vertical="center" wrapText="1"/>
    </xf>
    <xf numFmtId="0" fontId="108" fillId="0" borderId="0" xfId="0" applyFont="1" applyAlignment="1">
      <alignment horizontal="left" vertical="center" wrapText="1"/>
    </xf>
    <xf numFmtId="0" fontId="108" fillId="0" borderId="0" xfId="0" applyFont="1" applyAlignment="1">
      <alignment vertical="center" wrapText="1"/>
    </xf>
    <xf numFmtId="9" fontId="108" fillId="0" borderId="0" xfId="0" applyNumberFormat="1" applyFont="1" applyAlignment="1">
      <alignment horizontal="left" vertical="center" wrapText="1"/>
    </xf>
    <xf numFmtId="0" fontId="108" fillId="0" borderId="0" xfId="0" applyFont="1" applyAlignment="1">
      <alignment horizontal="center" vertical="center" wrapText="1"/>
    </xf>
    <xf numFmtId="9" fontId="45" fillId="0" borderId="0" xfId="0" applyNumberFormat="1" applyFont="1" applyAlignment="1">
      <alignment vertical="center" wrapText="1"/>
    </xf>
    <xf numFmtId="0" fontId="108" fillId="0" borderId="0" xfId="0" applyFont="1" applyAlignment="1">
      <alignment horizontal="left" vertical="top" wrapText="1"/>
    </xf>
    <xf numFmtId="0" fontId="108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108" fillId="0" borderId="0" xfId="0" applyFont="1"/>
    <xf numFmtId="0" fontId="142" fillId="0" borderId="0" xfId="0" applyFont="1"/>
    <xf numFmtId="0" fontId="58" fillId="0" borderId="8" xfId="60" applyFont="1" applyBorder="1"/>
    <xf numFmtId="0" fontId="58" fillId="0" borderId="70" xfId="60" applyFont="1" applyBorder="1" applyAlignment="1">
      <alignment horizontal="center"/>
    </xf>
    <xf numFmtId="0" fontId="58" fillId="0" borderId="71" xfId="60" applyFont="1" applyBorder="1" applyAlignment="1">
      <alignment horizontal="center"/>
    </xf>
    <xf numFmtId="0" fontId="98" fillId="0" borderId="31" xfId="60" applyFont="1" applyBorder="1" applyAlignment="1">
      <alignment horizontal="center" vertical="center" wrapText="1"/>
    </xf>
    <xf numFmtId="0" fontId="98" fillId="0" borderId="19" xfId="60" applyFont="1" applyBorder="1" applyAlignment="1">
      <alignment horizontal="center" vertical="center" wrapText="1"/>
    </xf>
    <xf numFmtId="0" fontId="98" fillId="0" borderId="32" xfId="60" applyFont="1" applyBorder="1" applyAlignment="1">
      <alignment horizontal="center" vertical="center" wrapText="1"/>
    </xf>
    <xf numFmtId="0" fontId="98" fillId="0" borderId="28" xfId="60" applyFont="1" applyBorder="1" applyAlignment="1">
      <alignment horizontal="center" vertical="center" wrapText="1"/>
    </xf>
    <xf numFmtId="0" fontId="98" fillId="0" borderId="0" xfId="60" applyFont="1" applyAlignment="1">
      <alignment horizontal="center" vertical="center" wrapText="1"/>
    </xf>
    <xf numFmtId="0" fontId="98" fillId="0" borderId="29" xfId="60" applyFont="1" applyBorder="1" applyAlignment="1">
      <alignment horizontal="center" vertical="center" wrapText="1"/>
    </xf>
    <xf numFmtId="0" fontId="98" fillId="0" borderId="33" xfId="60" applyFont="1" applyBorder="1" applyAlignment="1">
      <alignment horizontal="center" vertical="center" wrapText="1"/>
    </xf>
    <xf numFmtId="0" fontId="98" fillId="0" borderId="34" xfId="60" applyFont="1" applyBorder="1" applyAlignment="1">
      <alignment horizontal="center" vertical="center" wrapText="1"/>
    </xf>
    <xf numFmtId="0" fontId="98" fillId="0" borderId="60" xfId="60" applyFont="1" applyBorder="1" applyAlignment="1">
      <alignment horizontal="center" vertical="center" wrapText="1"/>
    </xf>
    <xf numFmtId="0" fontId="57" fillId="0" borderId="8" xfId="60" applyFont="1" applyBorder="1" applyAlignment="1">
      <alignment horizontal="center"/>
    </xf>
    <xf numFmtId="0" fontId="99" fillId="0" borderId="105" xfId="60" applyFont="1" applyBorder="1" applyAlignment="1">
      <alignment horizontal="center" vertical="center"/>
    </xf>
    <xf numFmtId="0" fontId="99" fillId="0" borderId="103" xfId="60" applyFont="1" applyBorder="1" applyAlignment="1">
      <alignment horizontal="center" vertical="center"/>
    </xf>
    <xf numFmtId="0" fontId="99" fillId="0" borderId="23" xfId="60" applyFont="1" applyBorder="1" applyAlignment="1">
      <alignment horizontal="center" vertical="center"/>
    </xf>
    <xf numFmtId="0" fontId="99" fillId="0" borderId="0" xfId="60" applyFont="1" applyAlignment="1">
      <alignment horizontal="center" vertical="center"/>
    </xf>
    <xf numFmtId="0" fontId="12" fillId="0" borderId="25" xfId="60" applyBorder="1" applyAlignment="1">
      <alignment horizontal="center"/>
    </xf>
    <xf numFmtId="0" fontId="12" fillId="0" borderId="26" xfId="60" applyBorder="1" applyAlignment="1">
      <alignment horizontal="center"/>
    </xf>
    <xf numFmtId="0" fontId="64" fillId="0" borderId="70" xfId="0" applyFont="1" applyBorder="1" applyAlignment="1">
      <alignment horizontal="center" vertical="center"/>
    </xf>
    <xf numFmtId="0" fontId="64" fillId="0" borderId="71" xfId="0" applyFont="1" applyBorder="1" applyAlignment="1">
      <alignment horizontal="center" vertical="center"/>
    </xf>
    <xf numFmtId="0" fontId="62" fillId="25" borderId="70" xfId="0" applyFont="1" applyFill="1" applyBorder="1" applyAlignment="1">
      <alignment horizontal="center" vertical="center"/>
    </xf>
    <xf numFmtId="0" fontId="62" fillId="25" borderId="4" xfId="0" applyFont="1" applyFill="1" applyBorder="1" applyAlignment="1">
      <alignment horizontal="center" vertical="center"/>
    </xf>
    <xf numFmtId="0" fontId="62" fillId="25" borderId="71" xfId="0" applyFont="1" applyFill="1" applyBorder="1" applyAlignment="1">
      <alignment horizontal="center" vertical="center"/>
    </xf>
    <xf numFmtId="0" fontId="62" fillId="25" borderId="8" xfId="0" applyFont="1" applyFill="1" applyBorder="1" applyAlignment="1">
      <alignment horizontal="center" vertical="center"/>
    </xf>
    <xf numFmtId="0" fontId="88" fillId="0" borderId="70" xfId="43" applyFont="1" applyBorder="1" applyAlignment="1" applyProtection="1">
      <alignment vertical="center" wrapText="1"/>
    </xf>
    <xf numFmtId="0" fontId="88" fillId="0" borderId="4" xfId="43" applyFont="1" applyBorder="1" applyAlignment="1" applyProtection="1">
      <alignment vertical="center" wrapText="1"/>
    </xf>
    <xf numFmtId="0" fontId="62" fillId="0" borderId="8" xfId="0" applyFont="1" applyBorder="1" applyAlignment="1">
      <alignment horizontal="center"/>
    </xf>
    <xf numFmtId="0" fontId="64" fillId="0" borderId="70" xfId="0" applyFont="1" applyBorder="1" applyAlignment="1">
      <alignment vertical="center"/>
    </xf>
    <xf numFmtId="0" fontId="64" fillId="0" borderId="4" xfId="0" applyFont="1" applyBorder="1" applyAlignment="1">
      <alignment vertical="center"/>
    </xf>
    <xf numFmtId="0" fontId="64" fillId="0" borderId="71" xfId="0" applyFont="1" applyBorder="1" applyAlignment="1">
      <alignment vertical="center"/>
    </xf>
    <xf numFmtId="0" fontId="88" fillId="0" borderId="70" xfId="43" applyFont="1" applyBorder="1" applyAlignment="1" applyProtection="1">
      <alignment horizontal="left" vertical="center" wrapText="1"/>
    </xf>
    <xf numFmtId="0" fontId="88" fillId="0" borderId="4" xfId="43" applyFont="1" applyBorder="1" applyAlignment="1" applyProtection="1">
      <alignment horizontal="left" vertical="center" wrapText="1"/>
    </xf>
    <xf numFmtId="0" fontId="88" fillId="0" borderId="71" xfId="43" applyFont="1" applyBorder="1" applyAlignment="1" applyProtection="1">
      <alignment horizontal="left" vertical="center" wrapText="1"/>
    </xf>
    <xf numFmtId="0" fontId="64" fillId="0" borderId="8" xfId="0" applyFont="1" applyBorder="1" applyAlignment="1">
      <alignment horizontal="center" vertical="center" wrapText="1"/>
    </xf>
    <xf numFmtId="0" fontId="62" fillId="0" borderId="70" xfId="0" applyFont="1" applyBorder="1" applyAlignment="1">
      <alignment vertical="center"/>
    </xf>
    <xf numFmtId="0" fontId="62" fillId="0" borderId="71" xfId="0" applyFont="1" applyBorder="1" applyAlignment="1">
      <alignment vertical="center"/>
    </xf>
    <xf numFmtId="0" fontId="88" fillId="0" borderId="71" xfId="43" applyFont="1" applyBorder="1" applyAlignment="1" applyProtection="1">
      <alignment vertical="center" wrapText="1"/>
    </xf>
    <xf numFmtId="0" fontId="64" fillId="0" borderId="70" xfId="0" applyFont="1" applyBorder="1" applyAlignment="1">
      <alignment vertical="center" wrapText="1"/>
    </xf>
    <xf numFmtId="0" fontId="64" fillId="0" borderId="4" xfId="0" applyFont="1" applyBorder="1" applyAlignment="1">
      <alignment vertical="center" wrapText="1"/>
    </xf>
    <xf numFmtId="0" fontId="87" fillId="0" borderId="70" xfId="43" applyFont="1" applyFill="1" applyBorder="1" applyAlignment="1" applyProtection="1">
      <alignment vertical="center" wrapText="1"/>
    </xf>
    <xf numFmtId="0" fontId="87" fillId="0" borderId="4" xfId="43" applyFont="1" applyFill="1" applyBorder="1" applyAlignment="1" applyProtection="1">
      <alignment vertical="center" wrapText="1"/>
    </xf>
    <xf numFmtId="0" fontId="64" fillId="0" borderId="71" xfId="0" applyFont="1" applyBorder="1" applyAlignment="1">
      <alignment vertical="center" wrapText="1"/>
    </xf>
    <xf numFmtId="0" fontId="48" fillId="0" borderId="70" xfId="43" applyFont="1" applyFill="1" applyBorder="1" applyAlignment="1" applyProtection="1">
      <alignment vertical="center" wrapText="1"/>
    </xf>
    <xf numFmtId="0" fontId="48" fillId="0" borderId="4" xfId="43" applyFont="1" applyFill="1" applyBorder="1" applyAlignment="1" applyProtection="1">
      <alignment vertical="center" wrapText="1"/>
    </xf>
    <xf numFmtId="0" fontId="44" fillId="0" borderId="70" xfId="43" applyBorder="1" applyAlignment="1" applyProtection="1">
      <alignment vertical="center" wrapText="1"/>
    </xf>
    <xf numFmtId="0" fontId="44" fillId="0" borderId="4" xfId="43" applyBorder="1" applyAlignment="1" applyProtection="1">
      <alignment vertical="center" wrapText="1"/>
    </xf>
    <xf numFmtId="0" fontId="44" fillId="0" borderId="71" xfId="43" applyBorder="1" applyAlignment="1" applyProtection="1">
      <alignment vertical="center" wrapText="1"/>
    </xf>
    <xf numFmtId="0" fontId="48" fillId="0" borderId="70" xfId="43" applyFont="1" applyBorder="1" applyAlignment="1" applyProtection="1">
      <alignment vertical="center" wrapText="1"/>
    </xf>
    <xf numFmtId="0" fontId="48" fillId="0" borderId="4" xfId="43" applyFont="1" applyBorder="1" applyAlignment="1" applyProtection="1">
      <alignment vertical="center" wrapText="1"/>
    </xf>
    <xf numFmtId="0" fontId="103" fillId="0" borderId="70" xfId="43" applyFont="1" applyBorder="1" applyAlignment="1" applyProtection="1">
      <alignment vertical="center" wrapText="1"/>
    </xf>
    <xf numFmtId="0" fontId="103" fillId="0" borderId="4" xfId="43" applyFont="1" applyBorder="1" applyAlignment="1" applyProtection="1">
      <alignment vertical="center" wrapText="1"/>
    </xf>
    <xf numFmtId="0" fontId="41" fillId="0" borderId="31" xfId="0" applyFont="1" applyBorder="1" applyAlignment="1">
      <alignment horizontal="center"/>
    </xf>
    <xf numFmtId="0" fontId="41" fillId="0" borderId="19" xfId="0" applyFont="1" applyBorder="1" applyAlignment="1">
      <alignment horizontal="center"/>
    </xf>
    <xf numFmtId="0" fontId="41" fillId="0" borderId="32" xfId="0" applyFont="1" applyBorder="1" applyAlignment="1">
      <alignment horizontal="center"/>
    </xf>
    <xf numFmtId="0" fontId="64" fillId="0" borderId="70" xfId="0" applyFont="1" applyBorder="1" applyAlignment="1">
      <alignment horizontal="left" vertical="center"/>
    </xf>
    <xf numFmtId="0" fontId="64" fillId="0" borderId="4" xfId="0" applyFont="1" applyBorder="1" applyAlignment="1">
      <alignment horizontal="left" vertical="center"/>
    </xf>
    <xf numFmtId="0" fontId="64" fillId="0" borderId="71" xfId="0" applyFont="1" applyBorder="1" applyAlignment="1">
      <alignment horizontal="left" vertical="center"/>
    </xf>
    <xf numFmtId="0" fontId="64" fillId="25" borderId="70" xfId="0" applyFont="1" applyFill="1" applyBorder="1" applyAlignment="1">
      <alignment horizontal="left" vertical="center" wrapText="1"/>
    </xf>
    <xf numFmtId="0" fontId="64" fillId="25" borderId="71" xfId="0" applyFont="1" applyFill="1" applyBorder="1" applyAlignment="1">
      <alignment horizontal="left" vertical="center" wrapText="1"/>
    </xf>
    <xf numFmtId="0" fontId="64" fillId="0" borderId="70" xfId="0" applyFont="1" applyBorder="1" applyAlignment="1">
      <alignment horizontal="center" vertical="center" wrapText="1"/>
    </xf>
    <xf numFmtId="0" fontId="64" fillId="0" borderId="4" xfId="0" applyFont="1" applyBorder="1" applyAlignment="1">
      <alignment horizontal="center" vertical="center" wrapText="1"/>
    </xf>
    <xf numFmtId="0" fontId="60" fillId="0" borderId="106" xfId="0" applyFont="1" applyBorder="1" applyAlignment="1">
      <alignment horizontal="center" vertical="center"/>
    </xf>
    <xf numFmtId="0" fontId="60" fillId="0" borderId="26" xfId="0" applyFont="1" applyBorder="1" applyAlignment="1">
      <alignment horizontal="center" vertical="center"/>
    </xf>
    <xf numFmtId="0" fontId="60" fillId="0" borderId="107" xfId="0" applyFont="1" applyBorder="1" applyAlignment="1">
      <alignment horizontal="center" vertical="center"/>
    </xf>
    <xf numFmtId="0" fontId="96" fillId="0" borderId="31" xfId="0" applyFont="1" applyBorder="1" applyAlignment="1">
      <alignment horizontal="center" vertical="center" wrapText="1"/>
    </xf>
    <xf numFmtId="0" fontId="96" fillId="0" borderId="19" xfId="0" applyFont="1" applyBorder="1" applyAlignment="1">
      <alignment horizontal="center" vertical="center" wrapText="1"/>
    </xf>
    <xf numFmtId="0" fontId="96" fillId="0" borderId="32" xfId="0" applyFont="1" applyBorder="1" applyAlignment="1">
      <alignment horizontal="center" vertical="center" wrapText="1"/>
    </xf>
    <xf numFmtId="0" fontId="96" fillId="0" borderId="28" xfId="0" applyFont="1" applyBorder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0" fontId="96" fillId="0" borderId="29" xfId="0" applyFont="1" applyBorder="1" applyAlignment="1">
      <alignment horizontal="center" vertical="center" wrapText="1"/>
    </xf>
    <xf numFmtId="0" fontId="96" fillId="0" borderId="106" xfId="0" applyFont="1" applyBorder="1" applyAlignment="1">
      <alignment horizontal="center" vertical="center" wrapText="1"/>
    </xf>
    <xf numFmtId="0" fontId="96" fillId="0" borderId="26" xfId="0" applyFont="1" applyBorder="1" applyAlignment="1">
      <alignment horizontal="center" vertical="center" wrapText="1"/>
    </xf>
    <xf numFmtId="0" fontId="96" fillId="0" borderId="107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41" fillId="0" borderId="29" xfId="0" applyFont="1" applyBorder="1" applyAlignment="1">
      <alignment horizontal="center"/>
    </xf>
    <xf numFmtId="0" fontId="71" fillId="0" borderId="151" xfId="64" applyFont="1" applyBorder="1" applyAlignment="1">
      <alignment horizontal="center" vertical="center"/>
    </xf>
    <xf numFmtId="0" fontId="71" fillId="0" borderId="71" xfId="64" applyFont="1" applyBorder="1" applyAlignment="1">
      <alignment horizontal="center" vertical="center"/>
    </xf>
    <xf numFmtId="0" fontId="96" fillId="0" borderId="33" xfId="0" applyFont="1" applyBorder="1" applyAlignment="1">
      <alignment horizontal="center" vertical="center" wrapText="1"/>
    </xf>
    <xf numFmtId="0" fontId="96" fillId="0" borderId="34" xfId="0" applyFont="1" applyBorder="1" applyAlignment="1">
      <alignment horizontal="center" vertical="center" wrapText="1"/>
    </xf>
    <xf numFmtId="0" fontId="96" fillId="0" borderId="60" xfId="0" applyFont="1" applyBorder="1" applyAlignment="1">
      <alignment horizontal="center" vertical="center" wrapText="1"/>
    </xf>
    <xf numFmtId="0" fontId="106" fillId="0" borderId="15" xfId="64" applyFont="1" applyBorder="1" applyAlignment="1">
      <alignment horizontal="center" vertical="center"/>
    </xf>
    <xf numFmtId="0" fontId="106" fillId="0" borderId="58" xfId="64" applyFont="1" applyBorder="1" applyAlignment="1">
      <alignment horizontal="center" vertical="center"/>
    </xf>
    <xf numFmtId="0" fontId="106" fillId="0" borderId="17" xfId="64" applyFont="1" applyBorder="1" applyAlignment="1">
      <alignment horizontal="center" vertical="center"/>
    </xf>
    <xf numFmtId="0" fontId="106" fillId="0" borderId="29" xfId="64" applyFont="1" applyBorder="1" applyAlignment="1">
      <alignment horizontal="center" vertical="center"/>
    </xf>
    <xf numFmtId="0" fontId="106" fillId="0" borderId="0" xfId="64" applyFont="1" applyAlignment="1">
      <alignment horizontal="center" vertical="center"/>
    </xf>
    <xf numFmtId="0" fontId="71" fillId="0" borderId="0" xfId="64" applyFont="1" applyAlignment="1">
      <alignment horizontal="center" vertical="center"/>
    </xf>
    <xf numFmtId="0" fontId="94" fillId="0" borderId="31" xfId="64" applyFont="1" applyBorder="1" applyAlignment="1">
      <alignment horizontal="center" vertical="center"/>
    </xf>
    <xf numFmtId="0" fontId="94" fillId="0" borderId="19" xfId="64" applyFont="1" applyBorder="1" applyAlignment="1">
      <alignment horizontal="center" vertical="center"/>
    </xf>
    <xf numFmtId="0" fontId="94" fillId="0" borderId="32" xfId="64" applyFont="1" applyBorder="1" applyAlignment="1">
      <alignment horizontal="center" vertical="center"/>
    </xf>
    <xf numFmtId="0" fontId="94" fillId="0" borderId="28" xfId="64" applyFont="1" applyBorder="1" applyAlignment="1">
      <alignment horizontal="center" vertical="center"/>
    </xf>
    <xf numFmtId="0" fontId="94" fillId="0" borderId="0" xfId="64" applyFont="1" applyAlignment="1">
      <alignment horizontal="center" vertical="center"/>
    </xf>
    <xf numFmtId="0" fontId="94" fillId="0" borderId="29" xfId="64" applyFont="1" applyBorder="1" applyAlignment="1">
      <alignment horizontal="center" vertical="center"/>
    </xf>
    <xf numFmtId="0" fontId="94" fillId="0" borderId="33" xfId="64" applyFont="1" applyBorder="1" applyAlignment="1">
      <alignment horizontal="center" vertical="center"/>
    </xf>
    <xf numFmtId="0" fontId="94" fillId="0" borderId="34" xfId="64" applyFont="1" applyBorder="1" applyAlignment="1">
      <alignment horizontal="center" vertical="center"/>
    </xf>
    <xf numFmtId="0" fontId="94" fillId="0" borderId="60" xfId="64" applyFont="1" applyBorder="1" applyAlignment="1">
      <alignment horizontal="center" vertical="center"/>
    </xf>
    <xf numFmtId="0" fontId="71" fillId="0" borderId="70" xfId="64" applyFont="1" applyBorder="1" applyAlignment="1">
      <alignment horizontal="center" vertical="center"/>
    </xf>
    <xf numFmtId="0" fontId="71" fillId="0" borderId="4" xfId="64" applyFont="1" applyBorder="1" applyAlignment="1">
      <alignment horizontal="center" vertical="center"/>
    </xf>
    <xf numFmtId="0" fontId="97" fillId="0" borderId="31" xfId="64" applyFont="1" applyBorder="1" applyAlignment="1">
      <alignment horizontal="center" vertical="center"/>
    </xf>
    <xf numFmtId="0" fontId="97" fillId="0" borderId="19" xfId="64" applyFont="1" applyBorder="1" applyAlignment="1">
      <alignment horizontal="center" vertical="center"/>
    </xf>
    <xf numFmtId="0" fontId="97" fillId="0" borderId="28" xfId="64" applyFont="1" applyBorder="1" applyAlignment="1">
      <alignment horizontal="center" vertical="center"/>
    </xf>
    <xf numFmtId="0" fontId="97" fillId="0" borderId="0" xfId="64" applyFont="1" applyAlignment="1">
      <alignment horizontal="center" vertical="center"/>
    </xf>
    <xf numFmtId="0" fontId="97" fillId="0" borderId="33" xfId="64" applyFont="1" applyBorder="1" applyAlignment="1">
      <alignment horizontal="center" vertical="center"/>
    </xf>
    <xf numFmtId="0" fontId="97" fillId="0" borderId="34" xfId="64" applyFont="1" applyBorder="1" applyAlignment="1">
      <alignment horizontal="center" vertical="center"/>
    </xf>
    <xf numFmtId="0" fontId="96" fillId="0" borderId="31" xfId="64" applyFont="1" applyBorder="1" applyAlignment="1">
      <alignment horizontal="center" vertical="center"/>
    </xf>
    <xf numFmtId="0" fontId="96" fillId="0" borderId="19" xfId="64" applyFont="1" applyBorder="1" applyAlignment="1">
      <alignment horizontal="center" vertical="center"/>
    </xf>
    <xf numFmtId="0" fontId="96" fillId="0" borderId="32" xfId="64" applyFont="1" applyBorder="1" applyAlignment="1">
      <alignment horizontal="center" vertical="center"/>
    </xf>
    <xf numFmtId="0" fontId="96" fillId="0" borderId="28" xfId="64" applyFont="1" applyBorder="1" applyAlignment="1">
      <alignment horizontal="center" vertical="center"/>
    </xf>
    <xf numFmtId="0" fontId="96" fillId="0" borderId="0" xfId="64" applyFont="1" applyAlignment="1">
      <alignment horizontal="center" vertical="center"/>
    </xf>
    <xf numFmtId="0" fontId="96" fillId="0" borderId="29" xfId="64" applyFont="1" applyBorder="1" applyAlignment="1">
      <alignment horizontal="center" vertical="center"/>
    </xf>
    <xf numFmtId="0" fontId="96" fillId="0" borderId="33" xfId="64" applyFont="1" applyBorder="1" applyAlignment="1">
      <alignment horizontal="center" vertical="center"/>
    </xf>
    <xf numFmtId="0" fontId="96" fillId="0" borderId="34" xfId="64" applyFont="1" applyBorder="1" applyAlignment="1">
      <alignment horizontal="center" vertical="center"/>
    </xf>
    <xf numFmtId="0" fontId="96" fillId="0" borderId="60" xfId="64" applyFont="1" applyBorder="1" applyAlignment="1">
      <alignment horizontal="center" vertical="center"/>
    </xf>
    <xf numFmtId="0" fontId="12" fillId="0" borderId="8" xfId="64" applyBorder="1" applyAlignment="1">
      <alignment horizontal="center" vertical="top" wrapText="1"/>
    </xf>
    <xf numFmtId="0" fontId="43" fillId="0" borderId="30" xfId="64" applyFont="1" applyBorder="1" applyAlignment="1">
      <alignment horizontal="center" textRotation="90" wrapText="1"/>
    </xf>
    <xf numFmtId="0" fontId="43" fillId="0" borderId="88" xfId="64" applyFont="1" applyBorder="1" applyAlignment="1">
      <alignment horizontal="center" textRotation="90" wrapText="1"/>
    </xf>
    <xf numFmtId="0" fontId="43" fillId="0" borderId="8" xfId="64" applyFont="1" applyBorder="1" applyAlignment="1">
      <alignment horizontal="center" vertical="center" wrapText="1"/>
    </xf>
    <xf numFmtId="0" fontId="43" fillId="0" borderId="8" xfId="64" applyFont="1" applyBorder="1" applyAlignment="1">
      <alignment horizontal="center" vertical="center"/>
    </xf>
    <xf numFmtId="0" fontId="43" fillId="0" borderId="0" xfId="64" applyFont="1" applyAlignment="1">
      <alignment horizontal="left"/>
    </xf>
    <xf numFmtId="0" fontId="43" fillId="0" borderId="29" xfId="64" applyFont="1" applyBorder="1" applyAlignment="1">
      <alignment horizontal="left"/>
    </xf>
    <xf numFmtId="0" fontId="12" fillId="0" borderId="0" xfId="64"/>
    <xf numFmtId="0" fontId="43" fillId="0" borderId="8" xfId="64" applyFont="1" applyBorder="1"/>
    <xf numFmtId="0" fontId="43" fillId="0" borderId="0" xfId="64" applyFont="1"/>
    <xf numFmtId="0" fontId="43" fillId="0" borderId="8" xfId="64" applyFont="1" applyBorder="1" applyAlignment="1">
      <alignment horizontal="center" textRotation="90"/>
    </xf>
    <xf numFmtId="0" fontId="43" fillId="0" borderId="8" xfId="64" applyFont="1" applyBorder="1" applyAlignment="1">
      <alignment horizontal="center" textRotation="90" wrapText="1"/>
    </xf>
    <xf numFmtId="0" fontId="79" fillId="0" borderId="0" xfId="64" applyFont="1"/>
    <xf numFmtId="0" fontId="43" fillId="0" borderId="28" xfId="64" applyFont="1" applyBorder="1"/>
    <xf numFmtId="0" fontId="27" fillId="22" borderId="13" xfId="0" applyFont="1" applyFill="1" applyBorder="1" applyAlignment="1">
      <alignment horizontal="center" vertical="center" wrapText="1"/>
    </xf>
    <xf numFmtId="0" fontId="130" fillId="22" borderId="17" xfId="0" applyFont="1" applyFill="1" applyBorder="1" applyAlignment="1">
      <alignment horizontal="left" vertical="center" wrapText="1"/>
    </xf>
    <xf numFmtId="0" fontId="130" fillId="22" borderId="0" xfId="0" applyFont="1" applyFill="1" applyAlignment="1">
      <alignment horizontal="left" vertical="center" wrapText="1"/>
    </xf>
    <xf numFmtId="0" fontId="43" fillId="22" borderId="0" xfId="0" applyFont="1" applyFill="1" applyAlignment="1">
      <alignment horizontal="center" vertical="center" wrapText="1"/>
    </xf>
    <xf numFmtId="0" fontId="25" fillId="37" borderId="10" xfId="0" applyFont="1" applyFill="1" applyBorder="1" applyAlignment="1">
      <alignment horizontal="left" vertical="center" wrapText="1"/>
    </xf>
    <xf numFmtId="0" fontId="43" fillId="22" borderId="0" xfId="139" applyFont="1" applyFill="1" applyAlignment="1">
      <alignment horizontal="right" vertical="center"/>
    </xf>
    <xf numFmtId="0" fontId="128" fillId="22" borderId="15" xfId="0" applyFont="1" applyFill="1" applyBorder="1" applyAlignment="1">
      <alignment horizontal="center" vertical="center" wrapText="1"/>
    </xf>
    <xf numFmtId="0" fontId="128" fillId="22" borderId="13" xfId="0" applyFont="1" applyFill="1" applyBorder="1" applyAlignment="1">
      <alignment horizontal="center" vertical="center" wrapText="1"/>
    </xf>
    <xf numFmtId="0" fontId="0" fillId="0" borderId="30" xfId="79" applyFont="1" applyBorder="1" applyAlignment="1">
      <alignment horizontal="center" vertical="center"/>
    </xf>
    <xf numFmtId="0" fontId="0" fillId="0" borderId="93" xfId="79" applyFont="1" applyBorder="1" applyAlignment="1">
      <alignment horizontal="center" vertical="center"/>
    </xf>
    <xf numFmtId="0" fontId="0" fillId="0" borderId="88" xfId="79" applyFont="1" applyBorder="1" applyAlignment="1">
      <alignment horizontal="center" vertical="center"/>
    </xf>
    <xf numFmtId="0" fontId="43" fillId="0" borderId="30" xfId="79" applyFont="1" applyBorder="1" applyAlignment="1">
      <alignment horizontal="center" vertical="center"/>
    </xf>
    <xf numFmtId="0" fontId="43" fillId="0" borderId="88" xfId="79" applyFont="1" applyBorder="1" applyAlignment="1">
      <alignment horizontal="center" vertical="center"/>
    </xf>
    <xf numFmtId="0" fontId="96" fillId="0" borderId="31" xfId="79" applyFont="1" applyBorder="1" applyAlignment="1">
      <alignment horizontal="center" vertical="center"/>
    </xf>
    <xf numFmtId="0" fontId="96" fillId="0" borderId="19" xfId="79" applyFont="1" applyBorder="1" applyAlignment="1">
      <alignment horizontal="center" vertical="center"/>
    </xf>
    <xf numFmtId="0" fontId="96" fillId="0" borderId="32" xfId="79" applyFont="1" applyBorder="1" applyAlignment="1">
      <alignment horizontal="center" vertical="center"/>
    </xf>
    <xf numFmtId="0" fontId="96" fillId="0" borderId="28" xfId="79" applyFont="1" applyBorder="1" applyAlignment="1">
      <alignment horizontal="center" vertical="center"/>
    </xf>
    <xf numFmtId="0" fontId="96" fillId="0" borderId="0" xfId="79" applyFont="1" applyAlignment="1">
      <alignment horizontal="center" vertical="center"/>
    </xf>
    <xf numFmtId="0" fontId="96" fillId="0" borderId="29" xfId="79" applyFont="1" applyBorder="1" applyAlignment="1">
      <alignment horizontal="center" vertical="center"/>
    </xf>
    <xf numFmtId="0" fontId="105" fillId="0" borderId="70" xfId="79" applyBorder="1" applyAlignment="1">
      <alignment horizontal="center"/>
    </xf>
    <xf numFmtId="0" fontId="105" fillId="0" borderId="4" xfId="79" applyBorder="1" applyAlignment="1">
      <alignment horizontal="center"/>
    </xf>
    <xf numFmtId="0" fontId="105" fillId="0" borderId="71" xfId="79" applyBorder="1" applyAlignment="1">
      <alignment horizontal="center"/>
    </xf>
    <xf numFmtId="0" fontId="43" fillId="0" borderId="4" xfId="79" applyFont="1" applyBorder="1" applyAlignment="1">
      <alignment horizontal="center"/>
    </xf>
    <xf numFmtId="0" fontId="43" fillId="0" borderId="71" xfId="79" applyFont="1" applyBorder="1" applyAlignment="1">
      <alignment horizontal="center"/>
    </xf>
    <xf numFmtId="0" fontId="25" fillId="0" borderId="93" xfId="55" applyFont="1" applyBorder="1" applyAlignment="1">
      <alignment horizontal="center" vertical="center" wrapText="1"/>
    </xf>
    <xf numFmtId="0" fontId="25" fillId="0" borderId="88" xfId="55" applyFont="1" applyBorder="1" applyAlignment="1">
      <alignment horizontal="center" vertical="center" wrapText="1"/>
    </xf>
    <xf numFmtId="0" fontId="25" fillId="0" borderId="93" xfId="55" applyFont="1" applyBorder="1" applyAlignment="1">
      <alignment horizontal="left" vertical="top" wrapText="1"/>
    </xf>
    <xf numFmtId="0" fontId="25" fillId="0" borderId="88" xfId="55" applyFont="1" applyBorder="1" applyAlignment="1">
      <alignment horizontal="left" vertical="top" wrapText="1"/>
    </xf>
    <xf numFmtId="0" fontId="25" fillId="0" borderId="28" xfId="55" applyFont="1" applyBorder="1" applyAlignment="1">
      <alignment horizontal="center" vertical="center" wrapText="1"/>
    </xf>
    <xf numFmtId="0" fontId="25" fillId="0" borderId="29" xfId="55" applyFont="1" applyBorder="1" applyAlignment="1">
      <alignment horizontal="center" vertical="center" wrapText="1"/>
    </xf>
    <xf numFmtId="0" fontId="25" fillId="0" borderId="33" xfId="55" applyFont="1" applyBorder="1" applyAlignment="1">
      <alignment horizontal="center" vertical="center" wrapText="1"/>
    </xf>
    <xf numFmtId="0" fontId="25" fillId="0" borderId="60" xfId="55" applyFont="1" applyBorder="1" applyAlignment="1">
      <alignment horizontal="center" vertical="center" wrapText="1"/>
    </xf>
    <xf numFmtId="0" fontId="25" fillId="0" borderId="70" xfId="55" applyFont="1" applyBorder="1" applyAlignment="1">
      <alignment horizontal="center" vertical="center" wrapText="1"/>
    </xf>
    <xf numFmtId="0" fontId="25" fillId="0" borderId="71" xfId="55" applyFont="1" applyBorder="1" applyAlignment="1">
      <alignment horizontal="center" vertical="center" wrapText="1"/>
    </xf>
    <xf numFmtId="0" fontId="106" fillId="0" borderId="31" xfId="64" applyFont="1" applyBorder="1" applyAlignment="1">
      <alignment horizontal="center" vertical="center"/>
    </xf>
    <xf numFmtId="0" fontId="106" fillId="0" borderId="19" xfId="64" applyFont="1" applyBorder="1" applyAlignment="1">
      <alignment horizontal="center" vertical="center"/>
    </xf>
    <xf numFmtId="0" fontId="106" fillId="0" borderId="32" xfId="64" applyFont="1" applyBorder="1" applyAlignment="1">
      <alignment horizontal="center" vertical="center"/>
    </xf>
    <xf numFmtId="0" fontId="106" fillId="0" borderId="28" xfId="64" applyFont="1" applyBorder="1" applyAlignment="1">
      <alignment horizontal="center" vertical="center"/>
    </xf>
    <xf numFmtId="0" fontId="71" fillId="0" borderId="33" xfId="64" applyFont="1" applyBorder="1" applyAlignment="1">
      <alignment horizontal="center" vertical="center"/>
    </xf>
    <xf numFmtId="0" fontId="71" fillId="0" borderId="34" xfId="64" applyFont="1" applyBorder="1" applyAlignment="1">
      <alignment horizontal="center" vertical="center"/>
    </xf>
    <xf numFmtId="0" fontId="71" fillId="0" borderId="60" xfId="64" applyFont="1" applyBorder="1" applyAlignment="1">
      <alignment horizontal="center" vertical="center"/>
    </xf>
    <xf numFmtId="0" fontId="73" fillId="0" borderId="8" xfId="55" applyFont="1" applyBorder="1" applyAlignment="1">
      <alignment horizontal="center" vertical="center" wrapText="1"/>
    </xf>
    <xf numFmtId="0" fontId="25" fillId="0" borderId="30" xfId="55" applyFont="1" applyBorder="1" applyAlignment="1">
      <alignment horizontal="center" vertical="top" wrapText="1"/>
    </xf>
    <xf numFmtId="0" fontId="25" fillId="0" borderId="93" xfId="55" applyFont="1" applyBorder="1" applyAlignment="1">
      <alignment horizontal="center" vertical="top" wrapText="1"/>
    </xf>
    <xf numFmtId="0" fontId="25" fillId="0" borderId="93" xfId="55" applyFont="1" applyBorder="1" applyAlignment="1">
      <alignment horizontal="left" vertical="center" wrapText="1"/>
    </xf>
    <xf numFmtId="0" fontId="25" fillId="0" borderId="88" xfId="55" applyFont="1" applyBorder="1" applyAlignment="1">
      <alignment horizontal="left" vertical="center" wrapText="1"/>
    </xf>
    <xf numFmtId="15" fontId="50" fillId="0" borderId="4" xfId="0" applyNumberFormat="1" applyFont="1" applyBorder="1" applyAlignment="1">
      <alignment horizontal="center"/>
    </xf>
    <xf numFmtId="0" fontId="27" fillId="0" borderId="0" xfId="0" applyFont="1" applyAlignment="1">
      <alignment horizontal="center" vertical="center"/>
    </xf>
    <xf numFmtId="0" fontId="50" fillId="22" borderId="8" xfId="64" applyFont="1" applyFill="1" applyBorder="1" applyAlignment="1">
      <alignment horizontal="left" vertical="center" wrapText="1"/>
    </xf>
    <xf numFmtId="0" fontId="50" fillId="0" borderId="143" xfId="139" applyFont="1" applyBorder="1" applyAlignment="1">
      <alignment horizontal="left" vertical="center" wrapText="1"/>
    </xf>
    <xf numFmtId="0" fontId="50" fillId="0" borderId="68" xfId="139" applyFont="1" applyBorder="1" applyAlignment="1">
      <alignment horizontal="left" vertical="center" wrapText="1"/>
    </xf>
    <xf numFmtId="0" fontId="50" fillId="22" borderId="30" xfId="64" applyFont="1" applyFill="1" applyBorder="1" applyAlignment="1">
      <alignment horizontal="left" vertical="center" wrapText="1"/>
    </xf>
    <xf numFmtId="0" fontId="50" fillId="22" borderId="88" xfId="64" applyFont="1" applyFill="1" applyBorder="1" applyAlignment="1">
      <alignment horizontal="left" vertical="center" wrapText="1"/>
    </xf>
    <xf numFmtId="0" fontId="50" fillId="22" borderId="30" xfId="64" applyFont="1" applyFill="1" applyBorder="1" applyAlignment="1">
      <alignment horizontal="center" vertical="center" wrapText="1"/>
    </xf>
    <xf numFmtId="0" fontId="50" fillId="22" borderId="88" xfId="64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" vertical="center"/>
    </xf>
    <xf numFmtId="0" fontId="50" fillId="32" borderId="34" xfId="0" applyFont="1" applyFill="1" applyBorder="1" applyAlignment="1" applyProtection="1">
      <alignment horizontal="center" vertical="center"/>
      <protection locked="0"/>
    </xf>
    <xf numFmtId="0" fontId="50" fillId="0" borderId="34" xfId="0" applyFont="1" applyBorder="1" applyAlignment="1" applyProtection="1">
      <alignment horizontal="center"/>
      <protection locked="0"/>
    </xf>
    <xf numFmtId="0" fontId="27" fillId="0" borderId="0" xfId="0" applyFont="1" applyAlignment="1">
      <alignment horizontal="left" vertical="center"/>
    </xf>
    <xf numFmtId="0" fontId="27" fillId="0" borderId="0" xfId="0" applyFont="1" applyAlignment="1" applyProtection="1">
      <alignment horizontal="center" vertical="center"/>
      <protection locked="0"/>
    </xf>
    <xf numFmtId="15" fontId="50" fillId="32" borderId="4" xfId="0" applyNumberFormat="1" applyFont="1" applyFill="1" applyBorder="1" applyAlignment="1" applyProtection="1">
      <alignment horizontal="center"/>
      <protection locked="0"/>
    </xf>
    <xf numFmtId="0" fontId="125" fillId="29" borderId="161" xfId="0" applyFont="1" applyFill="1" applyBorder="1" applyAlignment="1">
      <alignment horizontal="center" vertical="center" wrapText="1"/>
    </xf>
    <xf numFmtId="0" fontId="125" fillId="29" borderId="166" xfId="0" applyFont="1" applyFill="1" applyBorder="1" applyAlignment="1">
      <alignment horizontal="center" vertical="center" wrapText="1"/>
    </xf>
    <xf numFmtId="0" fontId="125" fillId="29" borderId="164" xfId="0" applyFont="1" applyFill="1" applyBorder="1" applyAlignment="1">
      <alignment horizontal="center" vertical="top" wrapText="1"/>
    </xf>
    <xf numFmtId="0" fontId="125" fillId="29" borderId="170" xfId="0" applyFont="1" applyFill="1" applyBorder="1" applyAlignment="1">
      <alignment horizontal="center" vertical="top" wrapText="1"/>
    </xf>
    <xf numFmtId="0" fontId="50" fillId="36" borderId="64" xfId="64" applyFont="1" applyFill="1" applyBorder="1" applyAlignment="1">
      <alignment horizontal="center" vertical="center" wrapText="1"/>
    </xf>
    <xf numFmtId="0" fontId="50" fillId="36" borderId="65" xfId="64" applyFont="1" applyFill="1" applyBorder="1" applyAlignment="1">
      <alignment horizontal="center" vertical="center" wrapText="1"/>
    </xf>
    <xf numFmtId="0" fontId="50" fillId="36" borderId="67" xfId="64" applyFont="1" applyFill="1" applyBorder="1" applyAlignment="1">
      <alignment horizontal="center" vertical="center" wrapText="1"/>
    </xf>
    <xf numFmtId="0" fontId="50" fillId="22" borderId="143" xfId="64" applyFont="1" applyFill="1" applyBorder="1" applyAlignment="1">
      <alignment horizontal="center" vertical="center" wrapText="1"/>
    </xf>
    <xf numFmtId="0" fontId="50" fillId="22" borderId="93" xfId="64" applyFont="1" applyFill="1" applyBorder="1" applyAlignment="1">
      <alignment horizontal="center" vertical="center" wrapText="1"/>
    </xf>
    <xf numFmtId="0" fontId="50" fillId="22" borderId="143" xfId="64" applyFont="1" applyFill="1" applyBorder="1" applyAlignment="1">
      <alignment horizontal="left" vertical="center" wrapText="1"/>
    </xf>
    <xf numFmtId="0" fontId="50" fillId="22" borderId="58" xfId="64" applyFont="1" applyFill="1" applyBorder="1" applyAlignment="1">
      <alignment horizontal="left" vertical="center" wrapText="1"/>
    </xf>
    <xf numFmtId="0" fontId="50" fillId="22" borderId="60" xfId="64" applyFont="1" applyFill="1" applyBorder="1" applyAlignment="1">
      <alignment horizontal="left" vertical="center" wrapText="1"/>
    </xf>
    <xf numFmtId="0" fontId="50" fillId="22" borderId="32" xfId="64" applyFont="1" applyFill="1" applyBorder="1" applyAlignment="1">
      <alignment horizontal="left" vertical="center" wrapText="1"/>
    </xf>
    <xf numFmtId="0" fontId="50" fillId="22" borderId="68" xfId="64" applyFont="1" applyFill="1" applyBorder="1" applyAlignment="1">
      <alignment horizontal="center" vertical="center" wrapText="1"/>
    </xf>
    <xf numFmtId="0" fontId="50" fillId="22" borderId="69" xfId="64" applyFont="1" applyFill="1" applyBorder="1" applyAlignment="1">
      <alignment horizontal="left" vertical="center" wrapText="1"/>
    </xf>
    <xf numFmtId="0" fontId="27" fillId="22" borderId="13" xfId="64" applyFont="1" applyFill="1" applyBorder="1" applyAlignment="1">
      <alignment horizontal="center" vertical="center" wrapText="1"/>
    </xf>
    <xf numFmtId="0" fontId="27" fillId="22" borderId="0" xfId="64" applyFont="1" applyFill="1" applyAlignment="1">
      <alignment horizontal="center" vertical="center" wrapText="1"/>
    </xf>
    <xf numFmtId="0" fontId="50" fillId="22" borderId="65" xfId="64" applyFont="1" applyFill="1" applyBorder="1" applyAlignment="1">
      <alignment horizontal="center" vertical="center" wrapText="1"/>
    </xf>
    <xf numFmtId="0" fontId="50" fillId="22" borderId="8" xfId="64" applyFont="1" applyFill="1" applyBorder="1" applyAlignment="1">
      <alignment horizontal="center" vertical="center" wrapText="1"/>
    </xf>
    <xf numFmtId="0" fontId="43" fillId="0" borderId="31" xfId="138" applyFont="1" applyBorder="1" applyAlignment="1">
      <alignment horizontal="left" vertical="center" wrapText="1"/>
    </xf>
    <xf numFmtId="0" fontId="118" fillId="0" borderId="19" xfId="138" applyFont="1" applyBorder="1" applyAlignment="1">
      <alignment horizontal="left" vertical="center"/>
    </xf>
    <xf numFmtId="0" fontId="118" fillId="0" borderId="0" xfId="138" applyFont="1" applyAlignment="1">
      <alignment horizontal="left" vertical="center"/>
    </xf>
    <xf numFmtId="0" fontId="118" fillId="0" borderId="32" xfId="138" applyFont="1" applyBorder="1" applyAlignment="1">
      <alignment horizontal="left" vertical="center"/>
    </xf>
    <xf numFmtId="0" fontId="43" fillId="0" borderId="70" xfId="138" applyFont="1" applyBorder="1" applyAlignment="1">
      <alignment horizontal="left" vertical="center" wrapText="1"/>
    </xf>
    <xf numFmtId="0" fontId="43" fillId="0" borderId="4" xfId="138" applyFont="1" applyBorder="1" applyAlignment="1">
      <alignment horizontal="left" vertical="center" wrapText="1"/>
    </xf>
    <xf numFmtId="0" fontId="43" fillId="0" borderId="71" xfId="138" applyFont="1" applyBorder="1" applyAlignment="1">
      <alignment horizontal="left" vertical="center" wrapText="1"/>
    </xf>
    <xf numFmtId="0" fontId="8" fillId="0" borderId="30" xfId="138" applyFont="1" applyBorder="1" applyAlignment="1">
      <alignment horizontal="center" vertical="center" wrapText="1"/>
    </xf>
    <xf numFmtId="0" fontId="8" fillId="0" borderId="88" xfId="138" applyFont="1" applyBorder="1" applyAlignment="1">
      <alignment horizontal="center" vertical="center" wrapText="1"/>
    </xf>
    <xf numFmtId="0" fontId="8" fillId="0" borderId="93" xfId="138" applyFont="1" applyBorder="1" applyAlignment="1">
      <alignment horizontal="center" vertical="center" wrapText="1"/>
    </xf>
    <xf numFmtId="0" fontId="64" fillId="0" borderId="88" xfId="138" applyFont="1" applyBorder="1" applyAlignment="1">
      <alignment horizontal="center" vertical="center"/>
    </xf>
    <xf numFmtId="0" fontId="62" fillId="0" borderId="88" xfId="138" applyFont="1" applyBorder="1" applyAlignment="1">
      <alignment horizontal="center" vertical="center"/>
    </xf>
    <xf numFmtId="0" fontId="62" fillId="0" borderId="8" xfId="138" applyFont="1" applyBorder="1" applyAlignment="1">
      <alignment horizontal="center" vertical="center"/>
    </xf>
    <xf numFmtId="0" fontId="5" fillId="0" borderId="70" xfId="138" applyFont="1" applyBorder="1" applyAlignment="1">
      <alignment horizontal="center" vertical="center"/>
    </xf>
    <xf numFmtId="0" fontId="7" fillId="0" borderId="4" xfId="138" applyFont="1" applyBorder="1" applyAlignment="1">
      <alignment horizontal="center" vertical="center"/>
    </xf>
    <xf numFmtId="0" fontId="7" fillId="0" borderId="71" xfId="138" applyFont="1" applyBorder="1" applyAlignment="1">
      <alignment horizontal="center" vertical="center"/>
    </xf>
    <xf numFmtId="0" fontId="7" fillId="0" borderId="70" xfId="138" applyFont="1" applyBorder="1" applyAlignment="1">
      <alignment horizontal="center" vertical="center"/>
    </xf>
    <xf numFmtId="0" fontId="8" fillId="0" borderId="71" xfId="138" applyFont="1" applyBorder="1" applyAlignment="1">
      <alignment horizontal="center" vertical="center"/>
    </xf>
    <xf numFmtId="0" fontId="8" fillId="0" borderId="0" xfId="138" applyFont="1" applyAlignment="1">
      <alignment horizontal="center" vertical="center"/>
    </xf>
    <xf numFmtId="0" fontId="43" fillId="0" borderId="70" xfId="138" applyFont="1" applyBorder="1" applyAlignment="1">
      <alignment horizontal="center" vertical="center" wrapText="1"/>
    </xf>
    <xf numFmtId="0" fontId="0" fillId="0" borderId="4" xfId="0" applyBorder="1"/>
    <xf numFmtId="0" fontId="0" fillId="0" borderId="71" xfId="0" applyBorder="1"/>
    <xf numFmtId="0" fontId="67" fillId="0" borderId="31" xfId="138" applyFont="1" applyBorder="1" applyAlignment="1">
      <alignment horizontal="center" vertical="center" wrapText="1"/>
    </xf>
    <xf numFmtId="0" fontId="116" fillId="0" borderId="19" xfId="138" applyFont="1" applyBorder="1" applyAlignment="1">
      <alignment horizontal="center" vertical="center" wrapText="1"/>
    </xf>
    <xf numFmtId="0" fontId="117" fillId="0" borderId="19" xfId="138" applyFont="1" applyBorder="1" applyAlignment="1">
      <alignment horizontal="center" vertical="center" wrapText="1"/>
    </xf>
    <xf numFmtId="0" fontId="117" fillId="0" borderId="32" xfId="138" applyFont="1" applyBorder="1" applyAlignment="1">
      <alignment horizontal="center" vertical="center" wrapText="1"/>
    </xf>
    <xf numFmtId="0" fontId="9" fillId="0" borderId="4" xfId="138" applyBorder="1" applyAlignment="1">
      <alignment horizontal="left" vertical="center" wrapText="1"/>
    </xf>
    <xf numFmtId="0" fontId="43" fillId="0" borderId="31" xfId="138" applyFont="1" applyBorder="1" applyAlignment="1">
      <alignment horizontal="center" vertical="center" wrapText="1"/>
    </xf>
    <xf numFmtId="0" fontId="43" fillId="0" borderId="19" xfId="138" applyFont="1" applyBorder="1" applyAlignment="1">
      <alignment horizontal="center" vertical="center" wrapText="1"/>
    </xf>
    <xf numFmtId="0" fontId="43" fillId="0" borderId="32" xfId="138" applyFont="1" applyBorder="1" applyAlignment="1">
      <alignment horizontal="center" vertical="center" wrapText="1"/>
    </xf>
    <xf numFmtId="0" fontId="43" fillId="0" borderId="33" xfId="138" applyFont="1" applyBorder="1" applyAlignment="1">
      <alignment horizontal="center" vertical="center" wrapText="1"/>
    </xf>
    <xf numFmtId="0" fontId="43" fillId="0" borderId="34" xfId="138" applyFont="1" applyBorder="1" applyAlignment="1">
      <alignment horizontal="center" vertical="center" wrapText="1"/>
    </xf>
    <xf numFmtId="0" fontId="43" fillId="0" borderId="60" xfId="138" applyFont="1" applyBorder="1" applyAlignment="1">
      <alignment horizontal="center" vertical="center" wrapText="1"/>
    </xf>
    <xf numFmtId="0" fontId="43" fillId="0" borderId="8" xfId="138" applyFont="1" applyBorder="1" applyAlignment="1">
      <alignment horizontal="left" vertical="center" wrapText="1"/>
    </xf>
    <xf numFmtId="0" fontId="9" fillId="0" borderId="8" xfId="138" applyBorder="1" applyAlignment="1">
      <alignment horizontal="left" vertical="center" wrapText="1"/>
    </xf>
    <xf numFmtId="0" fontId="43" fillId="0" borderId="33" xfId="138" applyFont="1" applyBorder="1" applyAlignment="1">
      <alignment horizontal="left" vertical="center" wrapText="1"/>
    </xf>
    <xf numFmtId="0" fontId="43" fillId="0" borderId="34" xfId="138" applyFont="1" applyBorder="1" applyAlignment="1">
      <alignment horizontal="left" vertical="center" wrapText="1"/>
    </xf>
    <xf numFmtId="0" fontId="9" fillId="0" borderId="34" xfId="138" applyBorder="1" applyAlignment="1">
      <alignment horizontal="left" vertical="center" wrapText="1"/>
    </xf>
    <xf numFmtId="0" fontId="9" fillId="0" borderId="60" xfId="138" applyBorder="1" applyAlignment="1">
      <alignment horizontal="left" vertical="center" wrapText="1"/>
    </xf>
    <xf numFmtId="0" fontId="8" fillId="0" borderId="8" xfId="138" applyFont="1" applyBorder="1" applyAlignment="1">
      <alignment horizontal="center" vertical="center"/>
    </xf>
    <xf numFmtId="0" fontId="7" fillId="0" borderId="70" xfId="138" applyFont="1" applyBorder="1" applyAlignment="1">
      <alignment horizontal="left" vertical="center" wrapText="1"/>
    </xf>
    <xf numFmtId="0" fontId="7" fillId="0" borderId="4" xfId="138" applyFont="1" applyBorder="1" applyAlignment="1">
      <alignment horizontal="left" vertical="center" wrapText="1"/>
    </xf>
    <xf numFmtId="0" fontId="7" fillId="0" borderId="71" xfId="138" applyFont="1" applyBorder="1" applyAlignment="1">
      <alignment horizontal="left" vertical="center" wrapText="1"/>
    </xf>
    <xf numFmtId="177" fontId="64" fillId="0" borderId="28" xfId="57" applyFont="1" applyBorder="1" applyAlignment="1">
      <alignment horizontal="left"/>
    </xf>
    <xf numFmtId="177" fontId="64" fillId="0" borderId="0" xfId="57" applyFont="1" applyAlignment="1">
      <alignment horizontal="left"/>
    </xf>
    <xf numFmtId="177" fontId="64" fillId="0" borderId="114" xfId="57" applyFont="1" applyBorder="1" applyAlignment="1">
      <alignment horizontal="left"/>
    </xf>
    <xf numFmtId="0" fontId="107" fillId="0" borderId="31" xfId="0" applyFont="1" applyBorder="1" applyAlignment="1">
      <alignment horizontal="center" vertical="center"/>
    </xf>
    <xf numFmtId="0" fontId="107" fillId="0" borderId="32" xfId="0" applyFont="1" applyBorder="1" applyAlignment="1">
      <alignment horizontal="center" vertical="center"/>
    </xf>
    <xf numFmtId="0" fontId="107" fillId="0" borderId="28" xfId="0" applyFont="1" applyBorder="1" applyAlignment="1">
      <alignment horizontal="center" vertical="center"/>
    </xf>
    <xf numFmtId="0" fontId="107" fillId="0" borderId="29" xfId="0" applyFont="1" applyBorder="1" applyAlignment="1">
      <alignment horizontal="center" vertical="center"/>
    </xf>
    <xf numFmtId="0" fontId="73" fillId="0" borderId="70" xfId="0" applyFont="1" applyBorder="1" applyAlignment="1">
      <alignment horizontal="center"/>
    </xf>
    <xf numFmtId="0" fontId="73" fillId="0" borderId="71" xfId="0" applyFont="1" applyBorder="1" applyAlignment="1">
      <alignment horizontal="center"/>
    </xf>
    <xf numFmtId="0" fontId="64" fillId="0" borderId="115" xfId="0" applyFont="1" applyBorder="1" applyAlignment="1">
      <alignment horizontal="center" vertical="center" wrapText="1"/>
    </xf>
    <xf numFmtId="0" fontId="64" fillId="0" borderId="97" xfId="0" applyFont="1" applyBorder="1" applyAlignment="1">
      <alignment horizontal="center" vertical="center" wrapText="1"/>
    </xf>
    <xf numFmtId="0" fontId="64" fillId="0" borderId="109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4" fillId="0" borderId="115" xfId="0" applyFont="1" applyBorder="1" applyAlignment="1">
      <alignment horizontal="center" vertical="center"/>
    </xf>
    <xf numFmtId="0" fontId="64" fillId="0" borderId="97" xfId="0" applyFont="1" applyBorder="1" applyAlignment="1">
      <alignment horizontal="center" vertical="center"/>
    </xf>
    <xf numFmtId="0" fontId="101" fillId="0" borderId="31" xfId="0" applyFont="1" applyBorder="1" applyAlignment="1">
      <alignment horizontal="center" vertical="center" wrapText="1"/>
    </xf>
    <xf numFmtId="0" fontId="101" fillId="0" borderId="19" xfId="0" applyFont="1" applyBorder="1" applyAlignment="1">
      <alignment horizontal="center" vertical="center" wrapText="1"/>
    </xf>
    <xf numFmtId="0" fontId="101" fillId="0" borderId="32" xfId="0" applyFont="1" applyBorder="1" applyAlignment="1">
      <alignment horizontal="center" vertical="center" wrapText="1"/>
    </xf>
    <xf numFmtId="0" fontId="101" fillId="0" borderId="28" xfId="0" applyFont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101" fillId="0" borderId="29" xfId="0" applyFont="1" applyBorder="1" applyAlignment="1">
      <alignment horizontal="center" vertical="center" wrapText="1"/>
    </xf>
    <xf numFmtId="0" fontId="101" fillId="0" borderId="33" xfId="0" applyFont="1" applyBorder="1" applyAlignment="1">
      <alignment horizontal="center" vertical="center" wrapText="1"/>
    </xf>
    <xf numFmtId="0" fontId="101" fillId="0" borderId="34" xfId="0" applyFont="1" applyBorder="1" applyAlignment="1">
      <alignment horizontal="center" vertical="center" wrapText="1"/>
    </xf>
    <xf numFmtId="0" fontId="101" fillId="0" borderId="60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/>
    </xf>
    <xf numFmtId="0" fontId="64" fillId="0" borderId="108" xfId="0" applyFont="1" applyBorder="1" applyAlignment="1">
      <alignment horizontal="center" vertical="center"/>
    </xf>
    <xf numFmtId="0" fontId="64" fillId="0" borderId="112" xfId="0" applyFont="1" applyBorder="1" applyAlignment="1">
      <alignment horizontal="center" vertical="center" wrapText="1"/>
    </xf>
    <xf numFmtId="0" fontId="64" fillId="0" borderId="113" xfId="0" applyFont="1" applyBorder="1" applyAlignment="1">
      <alignment horizontal="center" vertical="center" wrapText="1"/>
    </xf>
    <xf numFmtId="177" fontId="64" fillId="0" borderId="111" xfId="57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top"/>
    </xf>
    <xf numFmtId="0" fontId="79" fillId="0" borderId="0" xfId="0" applyFont="1" applyAlignment="1">
      <alignment horizontal="center" vertical="top"/>
    </xf>
    <xf numFmtId="0" fontId="43" fillId="0" borderId="8" xfId="53" applyFont="1" applyBorder="1" applyAlignment="1">
      <alignment horizontal="center" vertical="center" wrapText="1"/>
    </xf>
    <xf numFmtId="0" fontId="21" fillId="0" borderId="37" xfId="53" applyBorder="1" applyAlignment="1">
      <alignment horizontal="left" vertical="center" wrapText="1"/>
    </xf>
    <xf numFmtId="0" fontId="21" fillId="0" borderId="8" xfId="53" applyBorder="1" applyAlignment="1">
      <alignment horizontal="left" vertical="center" wrapText="1"/>
    </xf>
    <xf numFmtId="0" fontId="62" fillId="0" borderId="8" xfId="53" applyFont="1" applyBorder="1" applyAlignment="1">
      <alignment horizontal="left" vertical="center" wrapText="1"/>
    </xf>
    <xf numFmtId="0" fontId="0" fillId="0" borderId="8" xfId="53" applyFont="1" applyBorder="1" applyAlignment="1">
      <alignment horizontal="left" vertical="center" wrapText="1"/>
    </xf>
    <xf numFmtId="0" fontId="48" fillId="0" borderId="57" xfId="53" applyFont="1" applyBorder="1" applyAlignment="1">
      <alignment horizontal="left" vertical="center"/>
    </xf>
    <xf numFmtId="0" fontId="48" fillId="0" borderId="13" xfId="53" applyFont="1" applyBorder="1" applyAlignment="1">
      <alignment horizontal="left" vertical="center"/>
    </xf>
    <xf numFmtId="0" fontId="102" fillId="26" borderId="123" xfId="0" applyFont="1" applyFill="1" applyBorder="1" applyAlignment="1">
      <alignment horizontal="center" vertical="center" wrapText="1"/>
    </xf>
    <xf numFmtId="0" fontId="102" fillId="26" borderId="103" xfId="0" applyFont="1" applyFill="1" applyBorder="1" applyAlignment="1">
      <alignment horizontal="center" vertical="center" wrapText="1"/>
    </xf>
    <xf numFmtId="0" fontId="102" fillId="26" borderId="104" xfId="0" applyFont="1" applyFill="1" applyBorder="1" applyAlignment="1">
      <alignment horizontal="center" vertical="center" wrapText="1"/>
    </xf>
    <xf numFmtId="0" fontId="102" fillId="26" borderId="28" xfId="0" applyFont="1" applyFill="1" applyBorder="1" applyAlignment="1">
      <alignment horizontal="center" vertical="center" wrapText="1"/>
    </xf>
    <xf numFmtId="0" fontId="102" fillId="26" borderId="0" xfId="0" applyFont="1" applyFill="1" applyAlignment="1">
      <alignment horizontal="center" vertical="center" wrapText="1"/>
    </xf>
    <xf numFmtId="0" fontId="102" fillId="26" borderId="24" xfId="0" applyFont="1" applyFill="1" applyBorder="1" applyAlignment="1">
      <alignment horizontal="center" vertical="center" wrapText="1"/>
    </xf>
    <xf numFmtId="0" fontId="102" fillId="26" borderId="106" xfId="0" applyFont="1" applyFill="1" applyBorder="1" applyAlignment="1">
      <alignment horizontal="center" vertical="center" wrapText="1"/>
    </xf>
    <xf numFmtId="0" fontId="102" fillId="26" borderId="26" xfId="0" applyFont="1" applyFill="1" applyBorder="1" applyAlignment="1">
      <alignment horizontal="center" vertical="center" wrapText="1"/>
    </xf>
    <xf numFmtId="0" fontId="102" fillId="26" borderId="27" xfId="0" applyFont="1" applyFill="1" applyBorder="1" applyAlignment="1">
      <alignment horizontal="center" vertical="center" wrapText="1"/>
    </xf>
    <xf numFmtId="0" fontId="100" fillId="28" borderId="105" xfId="0" applyFont="1" applyFill="1" applyBorder="1" applyAlignment="1" applyProtection="1">
      <alignment horizontal="center" vertical="center"/>
      <protection locked="0"/>
    </xf>
    <xf numFmtId="0" fontId="100" fillId="28" borderId="103" xfId="0" applyFont="1" applyFill="1" applyBorder="1" applyAlignment="1" applyProtection="1">
      <alignment horizontal="center" vertical="center"/>
      <protection locked="0"/>
    </xf>
    <xf numFmtId="0" fontId="100" fillId="28" borderId="23" xfId="0" applyFont="1" applyFill="1" applyBorder="1" applyAlignment="1" applyProtection="1">
      <alignment horizontal="center" vertical="center"/>
      <protection locked="0"/>
    </xf>
    <xf numFmtId="0" fontId="100" fillId="28" borderId="0" xfId="0" applyFont="1" applyFill="1" applyAlignment="1" applyProtection="1">
      <alignment horizontal="center" vertical="center"/>
      <protection locked="0"/>
    </xf>
    <xf numFmtId="0" fontId="70" fillId="28" borderId="128" xfId="0" applyFont="1" applyFill="1" applyBorder="1" applyAlignment="1" applyProtection="1">
      <alignment horizontal="center" vertical="center"/>
      <protection locked="0"/>
    </xf>
    <xf numFmtId="0" fontId="70" fillId="28" borderId="129" xfId="0" applyFont="1" applyFill="1" applyBorder="1" applyAlignment="1" applyProtection="1">
      <alignment horizontal="center" vertical="center"/>
      <protection locked="0"/>
    </xf>
    <xf numFmtId="0" fontId="70" fillId="28" borderId="131" xfId="0" applyFont="1" applyFill="1" applyBorder="1" applyAlignment="1" applyProtection="1">
      <alignment horizontal="center" vertical="center"/>
      <protection locked="0"/>
    </xf>
    <xf numFmtId="0" fontId="71" fillId="28" borderId="118" xfId="0" applyFont="1" applyFill="1" applyBorder="1" applyAlignment="1" applyProtection="1">
      <alignment horizontal="center"/>
      <protection locked="0"/>
    </xf>
    <xf numFmtId="0" fontId="71" fillId="28" borderId="119" xfId="0" applyFont="1" applyFill="1" applyBorder="1" applyAlignment="1" applyProtection="1">
      <alignment horizontal="center"/>
      <protection locked="0"/>
    </xf>
    <xf numFmtId="3" fontId="70" fillId="28" borderId="122" xfId="0" applyNumberFormat="1" applyFont="1" applyFill="1" applyBorder="1" applyAlignment="1" applyProtection="1">
      <alignment horizontal="center"/>
      <protection locked="0"/>
    </xf>
    <xf numFmtId="3" fontId="70" fillId="28" borderId="120" xfId="0" applyNumberFormat="1" applyFont="1" applyFill="1" applyBorder="1" applyAlignment="1" applyProtection="1">
      <alignment horizontal="center"/>
      <protection locked="0"/>
    </xf>
    <xf numFmtId="0" fontId="70" fillId="28" borderId="120" xfId="0" applyFont="1" applyFill="1" applyBorder="1" applyAlignment="1" applyProtection="1">
      <alignment horizontal="center"/>
      <protection locked="0"/>
    </xf>
    <xf numFmtId="0" fontId="79" fillId="28" borderId="120" xfId="0" applyFont="1" applyFill="1" applyBorder="1" applyAlignment="1" applyProtection="1">
      <alignment horizontal="center"/>
      <protection locked="0"/>
    </xf>
    <xf numFmtId="0" fontId="27" fillId="26" borderId="124" xfId="0" applyFont="1" applyFill="1" applyBorder="1" applyAlignment="1">
      <alignment horizontal="center" vertical="center"/>
    </xf>
    <xf numFmtId="0" fontId="27" fillId="26" borderId="125" xfId="0" applyFont="1" applyFill="1" applyBorder="1" applyAlignment="1">
      <alignment horizontal="center" vertical="center"/>
    </xf>
    <xf numFmtId="0" fontId="27" fillId="26" borderId="132" xfId="0" applyFont="1" applyFill="1" applyBorder="1" applyAlignment="1">
      <alignment horizontal="center" vertical="center" wrapText="1"/>
    </xf>
    <xf numFmtId="0" fontId="27" fillId="26" borderId="130" xfId="0" applyFont="1" applyFill="1" applyBorder="1" applyAlignment="1">
      <alignment horizontal="center" vertical="center" wrapText="1"/>
    </xf>
    <xf numFmtId="14" fontId="57" fillId="28" borderId="120" xfId="0" applyNumberFormat="1" applyFont="1" applyFill="1" applyBorder="1" applyAlignment="1" applyProtection="1">
      <alignment horizontal="center"/>
      <protection locked="0"/>
    </xf>
    <xf numFmtId="14" fontId="57" fillId="28" borderId="121" xfId="0" applyNumberFormat="1" applyFont="1" applyFill="1" applyBorder="1" applyAlignment="1" applyProtection="1">
      <alignment horizontal="center"/>
      <protection locked="0"/>
    </xf>
    <xf numFmtId="0" fontId="59" fillId="26" borderId="133" xfId="0" applyFont="1" applyFill="1" applyBorder="1" applyAlignment="1">
      <alignment horizontal="center" vertical="center"/>
    </xf>
    <xf numFmtId="0" fontId="59" fillId="26" borderId="134" xfId="0" applyFont="1" applyFill="1" applyBorder="1" applyAlignment="1">
      <alignment horizontal="center" vertical="center"/>
    </xf>
    <xf numFmtId="0" fontId="57" fillId="28" borderId="135" xfId="0" applyFont="1" applyFill="1" applyBorder="1" applyAlignment="1" applyProtection="1">
      <alignment horizontal="center" vertical="center"/>
      <protection locked="0"/>
    </xf>
    <xf numFmtId="0" fontId="57" fillId="28" borderId="8" xfId="0" applyFont="1" applyFill="1" applyBorder="1" applyAlignment="1" applyProtection="1">
      <alignment horizontal="center" vertical="center"/>
      <protection locked="0"/>
    </xf>
    <xf numFmtId="0" fontId="59" fillId="26" borderId="136" xfId="0" applyFont="1" applyFill="1" applyBorder="1" applyAlignment="1">
      <alignment horizontal="center" vertical="center"/>
    </xf>
    <xf numFmtId="0" fontId="59" fillId="26" borderId="137" xfId="0" applyFont="1" applyFill="1" applyBorder="1" applyAlignment="1">
      <alignment horizontal="center" vertical="center"/>
    </xf>
    <xf numFmtId="0" fontId="59" fillId="26" borderId="138" xfId="0" applyFont="1" applyFill="1" applyBorder="1" applyAlignment="1">
      <alignment horizontal="center" vertical="center"/>
    </xf>
    <xf numFmtId="0" fontId="57" fillId="28" borderId="70" xfId="0" applyFont="1" applyFill="1" applyBorder="1" applyAlignment="1" applyProtection="1">
      <alignment horizontal="center" vertical="center"/>
      <protection locked="0"/>
    </xf>
    <xf numFmtId="0" fontId="57" fillId="28" borderId="4" xfId="0" applyFont="1" applyFill="1" applyBorder="1" applyAlignment="1" applyProtection="1">
      <alignment horizontal="center" vertical="center"/>
      <protection locked="0"/>
    </xf>
    <xf numFmtId="0" fontId="57" fillId="28" borderId="139" xfId="0" applyFont="1" applyFill="1" applyBorder="1" applyAlignment="1" applyProtection="1">
      <alignment horizontal="center" vertical="center"/>
      <protection locked="0"/>
    </xf>
    <xf numFmtId="0" fontId="27" fillId="26" borderId="126" xfId="0" applyFont="1" applyFill="1" applyBorder="1" applyAlignment="1">
      <alignment horizontal="center" vertical="center"/>
    </xf>
    <xf numFmtId="0" fontId="27" fillId="26" borderId="99" xfId="0" applyFont="1" applyFill="1" applyBorder="1" applyAlignment="1">
      <alignment horizontal="center" vertical="center"/>
    </xf>
    <xf numFmtId="0" fontId="27" fillId="26" borderId="127" xfId="0" applyFont="1" applyFill="1" applyBorder="1" applyAlignment="1">
      <alignment horizontal="center" vertical="center"/>
    </xf>
    <xf numFmtId="0" fontId="43" fillId="0" borderId="70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3" fillId="0" borderId="7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32" xfId="0" applyFont="1" applyBorder="1" applyAlignment="1">
      <alignment horizontal="center" vertical="center"/>
    </xf>
    <xf numFmtId="0" fontId="93" fillId="0" borderId="2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29" xfId="0" applyFont="1" applyBorder="1" applyAlignment="1">
      <alignment horizontal="center" vertical="center"/>
    </xf>
    <xf numFmtId="0" fontId="93" fillId="0" borderId="33" xfId="0" applyFont="1" applyBorder="1" applyAlignment="1">
      <alignment horizontal="center" vertical="center"/>
    </xf>
    <xf numFmtId="0" fontId="93" fillId="0" borderId="34" xfId="0" applyFont="1" applyBorder="1" applyAlignment="1">
      <alignment horizontal="center" vertical="center"/>
    </xf>
    <xf numFmtId="0" fontId="93" fillId="0" borderId="60" xfId="0" applyFont="1" applyBorder="1" applyAlignment="1">
      <alignment horizontal="center" vertical="center"/>
    </xf>
    <xf numFmtId="0" fontId="114" fillId="0" borderId="105" xfId="0" applyFont="1" applyBorder="1" applyAlignment="1" applyProtection="1">
      <alignment horizontal="center" vertical="center"/>
      <protection locked="0"/>
    </xf>
    <xf numFmtId="0" fontId="114" fillId="0" borderId="103" xfId="0" applyFont="1" applyBorder="1" applyAlignment="1" applyProtection="1">
      <alignment horizontal="center" vertical="center"/>
      <protection locked="0"/>
    </xf>
    <xf numFmtId="0" fontId="114" fillId="0" borderId="23" xfId="0" applyFont="1" applyBorder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73" fillId="0" borderId="118" xfId="0" applyFont="1" applyBorder="1" applyAlignment="1" applyProtection="1">
      <alignment horizontal="center"/>
      <protection locked="0"/>
    </xf>
    <xf numFmtId="0" fontId="73" fillId="0" borderId="119" xfId="0" applyFont="1" applyBorder="1" applyAlignment="1" applyProtection="1">
      <alignment horizontal="center"/>
      <protection locked="0"/>
    </xf>
    <xf numFmtId="0" fontId="73" fillId="0" borderId="140" xfId="0" applyFont="1" applyBorder="1" applyAlignment="1" applyProtection="1">
      <alignment horizontal="center" vertical="center"/>
      <protection locked="0"/>
    </xf>
    <xf numFmtId="0" fontId="73" fillId="0" borderId="32" xfId="0" applyFont="1" applyBorder="1" applyAlignment="1" applyProtection="1">
      <alignment horizontal="center" vertical="center"/>
      <protection locked="0"/>
    </xf>
    <xf numFmtId="0" fontId="107" fillId="0" borderId="105" xfId="0" applyFont="1" applyBorder="1" applyAlignment="1" applyProtection="1">
      <alignment horizontal="center" vertical="center"/>
      <protection locked="0"/>
    </xf>
    <xf numFmtId="0" fontId="107" fillId="0" borderId="103" xfId="0" applyFont="1" applyBorder="1" applyAlignment="1" applyProtection="1">
      <alignment horizontal="center" vertical="center"/>
      <protection locked="0"/>
    </xf>
    <xf numFmtId="0" fontId="107" fillId="0" borderId="23" xfId="0" applyFont="1" applyBorder="1" applyAlignment="1" applyProtection="1">
      <alignment horizontal="center" vertical="center"/>
      <protection locked="0"/>
    </xf>
    <xf numFmtId="0" fontId="107" fillId="0" borderId="0" xfId="0" applyFont="1" applyAlignment="1" applyProtection="1">
      <alignment horizontal="center" vertical="center"/>
      <protection locked="0"/>
    </xf>
    <xf numFmtId="0" fontId="96" fillId="0" borderId="31" xfId="0" applyFont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96" fillId="0" borderId="28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0" borderId="29" xfId="0" applyFont="1" applyBorder="1" applyAlignment="1">
      <alignment horizontal="center" vertical="center"/>
    </xf>
    <xf numFmtId="0" fontId="96" fillId="0" borderId="98" xfId="0" applyFont="1" applyBorder="1" applyAlignment="1">
      <alignment horizontal="center" vertical="center"/>
    </xf>
    <xf numFmtId="0" fontId="96" fillId="0" borderId="99" xfId="0" applyFont="1" applyBorder="1" applyAlignment="1">
      <alignment horizontal="center" vertical="center"/>
    </xf>
    <xf numFmtId="0" fontId="96" fillId="0" borderId="110" xfId="0" applyFont="1" applyBorder="1" applyAlignment="1">
      <alignment horizontal="center" vertical="center"/>
    </xf>
    <xf numFmtId="0" fontId="25" fillId="28" borderId="80" xfId="62" applyFont="1" applyFill="1" applyBorder="1" applyAlignment="1" applyProtection="1">
      <alignment horizontal="center"/>
      <protection locked="0"/>
    </xf>
    <xf numFmtId="0" fontId="25" fillId="28" borderId="141" xfId="62" applyFont="1" applyFill="1" applyBorder="1" applyAlignment="1" applyProtection="1">
      <alignment horizontal="center"/>
      <protection locked="0"/>
    </xf>
    <xf numFmtId="0" fontId="25" fillId="28" borderId="35" xfId="62" applyFont="1" applyFill="1" applyBorder="1" applyAlignment="1" applyProtection="1">
      <alignment horizontal="center"/>
      <protection locked="0"/>
    </xf>
    <xf numFmtId="0" fontId="25" fillId="28" borderId="70" xfId="62" applyFont="1" applyFill="1" applyBorder="1" applyAlignment="1" applyProtection="1">
      <alignment horizontal="center"/>
      <protection locked="0"/>
    </xf>
    <xf numFmtId="0" fontId="0" fillId="28" borderId="0" xfId="62" applyFont="1" applyFill="1" applyProtection="1">
      <protection locked="0"/>
    </xf>
    <xf numFmtId="0" fontId="21" fillId="0" borderId="20" xfId="62" applyBorder="1" applyProtection="1">
      <protection locked="0"/>
    </xf>
    <xf numFmtId="0" fontId="21" fillId="26" borderId="35" xfId="62" applyFill="1" applyBorder="1"/>
    <xf numFmtId="0" fontId="21" fillId="0" borderId="8" xfId="62" applyBorder="1"/>
    <xf numFmtId="0" fontId="43" fillId="28" borderId="8" xfId="62" applyFont="1" applyFill="1" applyBorder="1" applyAlignment="1" applyProtection="1">
      <alignment horizontal="left"/>
      <protection locked="0"/>
    </xf>
    <xf numFmtId="0" fontId="12" fillId="0" borderId="8" xfId="62" applyFont="1" applyBorder="1" applyAlignment="1" applyProtection="1">
      <alignment horizontal="left"/>
      <protection locked="0"/>
    </xf>
    <xf numFmtId="0" fontId="71" fillId="28" borderId="36" xfId="62" applyFont="1" applyFill="1" applyBorder="1" applyAlignment="1" applyProtection="1">
      <alignment horizontal="center" vertical="center"/>
      <protection locked="0"/>
    </xf>
    <xf numFmtId="0" fontId="71" fillId="28" borderId="142" xfId="62" applyFont="1" applyFill="1" applyBorder="1" applyAlignment="1" applyProtection="1">
      <alignment horizontal="center" vertical="center"/>
      <protection locked="0"/>
    </xf>
    <xf numFmtId="0" fontId="21" fillId="26" borderId="80" xfId="62" applyFill="1" applyBorder="1"/>
    <xf numFmtId="0" fontId="21" fillId="0" borderId="72" xfId="62" applyBorder="1"/>
    <xf numFmtId="0" fontId="43" fillId="28" borderId="72" xfId="62" applyFont="1" applyFill="1" applyBorder="1" applyAlignment="1" applyProtection="1">
      <alignment horizontal="left"/>
      <protection locked="0"/>
    </xf>
    <xf numFmtId="0" fontId="21" fillId="0" borderId="72" xfId="62" applyBorder="1" applyAlignment="1" applyProtection="1">
      <alignment horizontal="left"/>
      <protection locked="0"/>
    </xf>
    <xf numFmtId="0" fontId="21" fillId="0" borderId="8" xfId="62" applyBorder="1" applyAlignment="1" applyProtection="1">
      <alignment horizontal="left"/>
      <protection locked="0"/>
    </xf>
    <xf numFmtId="0" fontId="59" fillId="26" borderId="80" xfId="62" applyFont="1" applyFill="1" applyBorder="1" applyAlignment="1">
      <alignment horizontal="center" vertical="center"/>
    </xf>
    <xf numFmtId="0" fontId="59" fillId="26" borderId="72" xfId="62" applyFont="1" applyFill="1" applyBorder="1" applyAlignment="1">
      <alignment horizontal="center" vertical="center"/>
    </xf>
    <xf numFmtId="0" fontId="59" fillId="26" borderId="81" xfId="62" applyFont="1" applyFill="1" applyBorder="1" applyAlignment="1">
      <alignment horizontal="center" vertical="center"/>
    </xf>
    <xf numFmtId="0" fontId="59" fillId="26" borderId="35" xfId="62" applyFont="1" applyFill="1" applyBorder="1" applyAlignment="1">
      <alignment horizontal="center" vertical="center"/>
    </xf>
    <xf numFmtId="0" fontId="59" fillId="26" borderId="8" xfId="62" applyFont="1" applyFill="1" applyBorder="1" applyAlignment="1">
      <alignment horizontal="center" vertical="center"/>
    </xf>
    <xf numFmtId="0" fontId="59" fillId="26" borderId="117" xfId="62" applyFont="1" applyFill="1" applyBorder="1" applyAlignment="1">
      <alignment horizontal="center" vertical="center"/>
    </xf>
    <xf numFmtId="0" fontId="59" fillId="26" borderId="36" xfId="62" applyFont="1" applyFill="1" applyBorder="1" applyAlignment="1">
      <alignment horizontal="center" vertical="center"/>
    </xf>
    <xf numFmtId="0" fontId="59" fillId="26" borderId="37" xfId="62" applyFont="1" applyFill="1" applyBorder="1" applyAlignment="1">
      <alignment horizontal="center" vertical="center"/>
    </xf>
    <xf numFmtId="0" fontId="59" fillId="26" borderId="116" xfId="62" applyFont="1" applyFill="1" applyBorder="1" applyAlignment="1">
      <alignment horizontal="center" vertical="center"/>
    </xf>
    <xf numFmtId="0" fontId="21" fillId="26" borderId="17" xfId="62" applyFill="1" applyBorder="1" applyAlignment="1">
      <alignment wrapText="1"/>
    </xf>
    <xf numFmtId="0" fontId="21" fillId="26" borderId="0" xfId="62" applyFill="1" applyAlignment="1">
      <alignment wrapText="1"/>
    </xf>
    <xf numFmtId="0" fontId="43" fillId="26" borderId="64" xfId="62" applyFont="1" applyFill="1" applyBorder="1" applyAlignment="1">
      <alignment vertical="center" wrapText="1"/>
    </xf>
    <xf numFmtId="0" fontId="43" fillId="0" borderId="67" xfId="62" applyFont="1" applyBorder="1" applyAlignment="1">
      <alignment vertical="center" wrapText="1"/>
    </xf>
    <xf numFmtId="0" fontId="43" fillId="26" borderId="143" xfId="62" applyFont="1" applyFill="1" applyBorder="1" applyAlignment="1">
      <alignment horizontal="center" vertical="center" wrapText="1"/>
    </xf>
    <xf numFmtId="0" fontId="43" fillId="0" borderId="68" xfId="62" applyFont="1" applyBorder="1" applyAlignment="1">
      <alignment horizontal="center" vertical="center" wrapText="1"/>
    </xf>
    <xf numFmtId="0" fontId="21" fillId="26" borderId="0" xfId="62" applyFill="1"/>
    <xf numFmtId="0" fontId="25" fillId="26" borderId="17" xfId="62" applyFont="1" applyFill="1" applyBorder="1" applyAlignment="1">
      <alignment vertical="center"/>
    </xf>
    <xf numFmtId="0" fontId="21" fillId="0" borderId="29" xfId="62" applyBorder="1" applyAlignment="1">
      <alignment vertical="center"/>
    </xf>
    <xf numFmtId="0" fontId="21" fillId="0" borderId="21" xfId="62" applyBorder="1" applyAlignment="1">
      <alignment vertical="center"/>
    </xf>
    <xf numFmtId="0" fontId="21" fillId="0" borderId="69" xfId="62" applyBorder="1" applyAlignment="1">
      <alignment vertical="center"/>
    </xf>
    <xf numFmtId="0" fontId="76" fillId="29" borderId="30" xfId="62" applyFont="1" applyFill="1" applyBorder="1" applyAlignment="1" applyProtection="1">
      <alignment horizontal="center" vertical="center"/>
      <protection locked="0"/>
    </xf>
    <xf numFmtId="0" fontId="76" fillId="29" borderId="68" xfId="62" applyFont="1" applyFill="1" applyBorder="1" applyAlignment="1" applyProtection="1">
      <alignment horizontal="center" vertical="center"/>
      <protection locked="0"/>
    </xf>
    <xf numFmtId="0" fontId="76" fillId="29" borderId="31" xfId="62" applyFont="1" applyFill="1" applyBorder="1" applyAlignment="1" applyProtection="1">
      <alignment horizontal="center" vertical="center"/>
      <protection locked="0"/>
    </xf>
    <xf numFmtId="0" fontId="76" fillId="29" borderId="32" xfId="62" applyFont="1" applyFill="1" applyBorder="1" applyAlignment="1" applyProtection="1">
      <alignment horizontal="center" vertical="center"/>
      <protection locked="0"/>
    </xf>
    <xf numFmtId="0" fontId="76" fillId="29" borderId="144" xfId="62" applyFont="1" applyFill="1" applyBorder="1" applyAlignment="1" applyProtection="1">
      <alignment horizontal="center" vertical="center"/>
      <protection locked="0"/>
    </xf>
    <xf numFmtId="0" fontId="76" fillId="29" borderId="69" xfId="62" applyFont="1" applyFill="1" applyBorder="1" applyAlignment="1" applyProtection="1">
      <alignment horizontal="center" vertical="center"/>
      <protection locked="0"/>
    </xf>
    <xf numFmtId="0" fontId="43" fillId="29" borderId="31" xfId="62" applyFont="1" applyFill="1" applyBorder="1" applyAlignment="1" applyProtection="1">
      <alignment horizontal="center" vertical="center" wrapText="1"/>
      <protection locked="0"/>
    </xf>
    <xf numFmtId="0" fontId="43" fillId="29" borderId="19" xfId="62" applyFont="1" applyFill="1" applyBorder="1" applyAlignment="1" applyProtection="1">
      <alignment horizontal="center" vertical="center"/>
      <protection locked="0"/>
    </xf>
    <xf numFmtId="0" fontId="43" fillId="29" borderId="66" xfId="62" applyFont="1" applyFill="1" applyBorder="1" applyAlignment="1" applyProtection="1">
      <alignment horizontal="center" vertical="center"/>
      <protection locked="0"/>
    </xf>
    <xf numFmtId="0" fontId="43" fillId="29" borderId="144" xfId="62" applyFont="1" applyFill="1" applyBorder="1" applyAlignment="1" applyProtection="1">
      <alignment horizontal="center" vertical="center"/>
      <protection locked="0"/>
    </xf>
    <xf numFmtId="0" fontId="43" fillId="29" borderId="10" xfId="62" applyFont="1" applyFill="1" applyBorder="1" applyAlignment="1" applyProtection="1">
      <alignment horizontal="center" vertical="center"/>
      <protection locked="0"/>
    </xf>
    <xf numFmtId="0" fontId="43" fillId="29" borderId="22" xfId="62" applyFont="1" applyFill="1" applyBorder="1" applyAlignment="1" applyProtection="1">
      <alignment horizontal="center" vertical="center"/>
      <protection locked="0"/>
    </xf>
    <xf numFmtId="0" fontId="43" fillId="26" borderId="148" xfId="62" applyFont="1" applyFill="1" applyBorder="1" applyAlignment="1">
      <alignment horizontal="center" vertical="center" wrapText="1"/>
    </xf>
    <xf numFmtId="0" fontId="43" fillId="0" borderId="149" xfId="62" applyFont="1" applyBorder="1" applyAlignment="1">
      <alignment horizontal="center" vertical="center" wrapText="1"/>
    </xf>
    <xf numFmtId="0" fontId="25" fillId="26" borderId="141" xfId="62" applyFont="1" applyFill="1" applyBorder="1" applyAlignment="1">
      <alignment horizontal="center" vertical="center"/>
    </xf>
    <xf numFmtId="0" fontId="25" fillId="26" borderId="145" xfId="62" applyFont="1" applyFill="1" applyBorder="1" applyAlignment="1">
      <alignment horizontal="center" vertical="center"/>
    </xf>
    <xf numFmtId="0" fontId="43" fillId="26" borderId="141" xfId="62" applyFont="1" applyFill="1" applyBorder="1" applyAlignment="1">
      <alignment horizontal="center" wrapText="1"/>
    </xf>
    <xf numFmtId="0" fontId="21" fillId="0" borderId="146" xfId="62" applyBorder="1" applyAlignment="1">
      <alignment horizontal="center" wrapText="1"/>
    </xf>
    <xf numFmtId="0" fontId="21" fillId="0" borderId="147" xfId="62" applyBorder="1" applyAlignment="1">
      <alignment horizontal="center" wrapText="1"/>
    </xf>
    <xf numFmtId="0" fontId="43" fillId="26" borderId="15" xfId="62" applyFont="1" applyFill="1" applyBorder="1" applyAlignment="1">
      <alignment horizontal="center" vertical="center" wrapText="1"/>
    </xf>
    <xf numFmtId="0" fontId="21" fillId="0" borderId="13" xfId="62" applyBorder="1" applyAlignment="1">
      <alignment horizontal="center" vertical="center" wrapText="1"/>
    </xf>
    <xf numFmtId="0" fontId="21" fillId="0" borderId="16" xfId="62" applyBorder="1" applyAlignment="1">
      <alignment horizontal="center" vertical="center" wrapText="1"/>
    </xf>
    <xf numFmtId="0" fontId="21" fillId="0" borderId="18" xfId="62" applyBorder="1" applyAlignment="1">
      <alignment horizontal="center" vertical="center" wrapText="1"/>
    </xf>
    <xf numFmtId="0" fontId="21" fillId="0" borderId="34" xfId="62" applyBorder="1" applyAlignment="1">
      <alignment horizontal="center" vertical="center" wrapText="1"/>
    </xf>
    <xf numFmtId="0" fontId="21" fillId="0" borderId="61" xfId="62" applyBorder="1" applyAlignment="1">
      <alignment horizontal="center" vertical="center" wrapText="1"/>
    </xf>
    <xf numFmtId="0" fontId="43" fillId="26" borderId="13" xfId="62" applyFont="1" applyFill="1" applyBorder="1" applyAlignment="1">
      <alignment horizontal="center" vertical="center" wrapText="1"/>
    </xf>
    <xf numFmtId="0" fontId="45" fillId="0" borderId="34" xfId="0" applyFont="1" applyBorder="1" applyAlignment="1">
      <alignment horizontal="left" vertical="center" wrapText="1"/>
    </xf>
    <xf numFmtId="0" fontId="45" fillId="0" borderId="142" xfId="0" applyFont="1" applyBorder="1" applyAlignment="1">
      <alignment horizontal="left" vertical="center" wrapText="1"/>
    </xf>
    <xf numFmtId="0" fontId="45" fillId="0" borderId="63" xfId="0" applyFont="1" applyBorder="1" applyAlignment="1">
      <alignment horizontal="left" vertical="center" wrapText="1"/>
    </xf>
    <xf numFmtId="0" fontId="135" fillId="0" borderId="142" xfId="0" applyFont="1" applyBorder="1" applyAlignment="1">
      <alignment horizontal="left" vertical="center" wrapText="1"/>
    </xf>
    <xf numFmtId="0" fontId="135" fillId="0" borderId="160" xfId="0" applyFont="1" applyBorder="1" applyAlignment="1">
      <alignment horizontal="left" vertical="center" wrapText="1"/>
    </xf>
    <xf numFmtId="0" fontId="108" fillId="0" borderId="141" xfId="0" applyFont="1" applyBorder="1" applyAlignment="1">
      <alignment horizontal="center"/>
    </xf>
    <xf numFmtId="0" fontId="108" fillId="0" borderId="146" xfId="0" applyFont="1" applyBorder="1" applyAlignment="1">
      <alignment horizontal="center"/>
    </xf>
    <xf numFmtId="0" fontId="108" fillId="0" borderId="147" xfId="0" applyFont="1" applyBorder="1" applyAlignment="1">
      <alignment horizontal="center"/>
    </xf>
    <xf numFmtId="0" fontId="142" fillId="0" borderId="70" xfId="0" applyFont="1" applyBorder="1" applyAlignment="1">
      <alignment horizontal="left"/>
    </xf>
    <xf numFmtId="0" fontId="142" fillId="0" borderId="71" xfId="0" applyFont="1" applyBorder="1" applyAlignment="1">
      <alignment horizontal="left"/>
    </xf>
    <xf numFmtId="0" fontId="45" fillId="0" borderId="0" xfId="0" applyFont="1" applyAlignment="1">
      <alignment horizontal="left" vertical="center" wrapText="1"/>
    </xf>
    <xf numFmtId="0" fontId="45" fillId="0" borderId="64" xfId="0" applyFont="1" applyBorder="1" applyAlignment="1">
      <alignment horizontal="center" vertical="center" wrapText="1"/>
    </xf>
    <xf numFmtId="0" fontId="45" fillId="0" borderId="65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45" fillId="0" borderId="57" xfId="0" applyFont="1" applyBorder="1" applyAlignment="1">
      <alignment horizontal="left" vertical="center" wrapText="1"/>
    </xf>
    <xf numFmtId="0" fontId="45" fillId="0" borderId="58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 wrapText="1"/>
    </xf>
    <xf numFmtId="0" fontId="45" fillId="0" borderId="144" xfId="0" applyFont="1" applyBorder="1" applyAlignment="1">
      <alignment horizontal="left" vertical="center" wrapText="1"/>
    </xf>
    <xf numFmtId="0" fontId="45" fillId="0" borderId="69" xfId="0" applyFont="1" applyBorder="1" applyAlignment="1">
      <alignment horizontal="left" vertical="center" wrapText="1"/>
    </xf>
    <xf numFmtId="0" fontId="45" fillId="0" borderId="57" xfId="0" applyFont="1" applyBorder="1" applyAlignment="1">
      <alignment horizontal="left" vertical="top" wrapText="1"/>
    </xf>
    <xf numFmtId="0" fontId="45" fillId="0" borderId="58" xfId="0" applyFont="1" applyBorder="1" applyAlignment="1">
      <alignment horizontal="left" vertical="top" wrapText="1"/>
    </xf>
    <xf numFmtId="0" fontId="45" fillId="0" borderId="28" xfId="0" applyFont="1" applyBorder="1" applyAlignment="1">
      <alignment horizontal="left" vertical="top" wrapText="1"/>
    </xf>
    <xf numFmtId="0" fontId="45" fillId="0" borderId="29" xfId="0" applyFont="1" applyBorder="1" applyAlignment="1">
      <alignment horizontal="left" vertical="top" wrapText="1"/>
    </xf>
    <xf numFmtId="0" fontId="45" fillId="0" borderId="144" xfId="0" applyFont="1" applyBorder="1" applyAlignment="1">
      <alignment horizontal="left" vertical="top" wrapText="1"/>
    </xf>
    <xf numFmtId="0" fontId="45" fillId="0" borderId="69" xfId="0" applyFont="1" applyBorder="1" applyAlignment="1">
      <alignment horizontal="left" vertical="top" wrapText="1"/>
    </xf>
    <xf numFmtId="0" fontId="135" fillId="0" borderId="28" xfId="0" applyFont="1" applyBorder="1" applyAlignment="1">
      <alignment horizontal="center" vertical="center" wrapText="1"/>
    </xf>
    <xf numFmtId="0" fontId="135" fillId="0" borderId="20" xfId="0" applyFont="1" applyBorder="1" applyAlignment="1">
      <alignment horizontal="center" vertical="center" wrapText="1"/>
    </xf>
    <xf numFmtId="0" fontId="135" fillId="0" borderId="144" xfId="0" applyFont="1" applyBorder="1" applyAlignment="1">
      <alignment horizontal="center" vertical="center" wrapText="1"/>
    </xf>
    <xf numFmtId="0" fontId="135" fillId="0" borderId="22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45" fillId="0" borderId="33" xfId="0" applyFont="1" applyBorder="1" applyAlignment="1">
      <alignment horizontal="left" vertical="center" wrapText="1"/>
    </xf>
    <xf numFmtId="0" fontId="45" fillId="0" borderId="60" xfId="0" applyFont="1" applyBorder="1" applyAlignment="1">
      <alignment horizontal="left" vertical="center" wrapText="1"/>
    </xf>
    <xf numFmtId="0" fontId="135" fillId="0" borderId="141" xfId="0" applyFont="1" applyBorder="1" applyAlignment="1">
      <alignment horizontal="left" vertical="center" wrapText="1"/>
    </xf>
    <xf numFmtId="0" fontId="135" fillId="0" borderId="147" xfId="0" applyFont="1" applyBorder="1" applyAlignment="1">
      <alignment horizontal="left" vertical="center" wrapText="1"/>
    </xf>
    <xf numFmtId="0" fontId="45" fillId="0" borderId="8" xfId="0" applyFont="1" applyBorder="1" applyAlignment="1">
      <alignment vertical="center" wrapText="1"/>
    </xf>
    <xf numFmtId="0" fontId="140" fillId="0" borderId="8" xfId="0" applyFont="1" applyBorder="1" applyAlignment="1">
      <alignment horizontal="left" vertical="center" wrapText="1"/>
    </xf>
    <xf numFmtId="0" fontId="12" fillId="0" borderId="64" xfId="0" applyFont="1" applyBorder="1" applyAlignment="1">
      <alignment horizontal="center" vertical="center"/>
    </xf>
    <xf numFmtId="0" fontId="12" fillId="0" borderId="65" xfId="0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2" fillId="0" borderId="5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144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12" fillId="0" borderId="57" xfId="0" applyFont="1" applyBorder="1" applyAlignment="1">
      <alignment horizontal="center"/>
    </xf>
    <xf numFmtId="0" fontId="12" fillId="0" borderId="58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12" fillId="0" borderId="144" xfId="0" applyFont="1" applyBorder="1" applyAlignment="1">
      <alignment horizontal="center"/>
    </xf>
    <xf numFmtId="0" fontId="12" fillId="0" borderId="69" xfId="0" applyFont="1" applyBorder="1" applyAlignment="1">
      <alignment horizontal="center"/>
    </xf>
    <xf numFmtId="0" fontId="45" fillId="0" borderId="57" xfId="0" applyFont="1" applyBorder="1" applyAlignment="1">
      <alignment horizontal="center" vertical="center" wrapText="1"/>
    </xf>
    <xf numFmtId="0" fontId="45" fillId="0" borderId="58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135" fillId="0" borderId="141" xfId="0" applyFont="1" applyBorder="1" applyAlignment="1">
      <alignment horizontal="center" vertical="center" wrapText="1"/>
    </xf>
    <xf numFmtId="0" fontId="135" fillId="0" borderId="147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45" fillId="0" borderId="159" xfId="0" applyFont="1" applyBorder="1" applyAlignment="1">
      <alignment horizontal="center" vertical="center" wrapText="1"/>
    </xf>
    <xf numFmtId="0" fontId="45" fillId="0" borderId="159" xfId="0" applyFont="1" applyBorder="1" applyAlignment="1">
      <alignment horizontal="center" vertical="top" wrapText="1"/>
    </xf>
    <xf numFmtId="0" fontId="45" fillId="0" borderId="159" xfId="0" applyFont="1" applyBorder="1" applyAlignment="1">
      <alignment horizontal="left" vertical="center" wrapText="1"/>
    </xf>
    <xf numFmtId="0" fontId="45" fillId="0" borderId="93" xfId="0" applyFont="1" applyBorder="1" applyAlignment="1">
      <alignment horizontal="center" vertical="center" wrapText="1"/>
    </xf>
    <xf numFmtId="0" fontId="45" fillId="0" borderId="93" xfId="0" applyFont="1" applyBorder="1" applyAlignment="1">
      <alignment horizontal="center" vertical="top" wrapText="1"/>
    </xf>
    <xf numFmtId="0" fontId="135" fillId="0" borderId="8" xfId="0" applyFont="1" applyBorder="1" applyAlignment="1">
      <alignment horizontal="left" vertical="center" wrapText="1"/>
    </xf>
    <xf numFmtId="0" fontId="135" fillId="0" borderId="72" xfId="0" applyFont="1" applyBorder="1" applyAlignment="1">
      <alignment horizontal="center" vertical="center" wrapText="1"/>
    </xf>
    <xf numFmtId="0" fontId="135" fillId="0" borderId="55" xfId="0" applyFont="1" applyBorder="1" applyAlignment="1">
      <alignment horizontal="center" vertical="center" wrapText="1"/>
    </xf>
    <xf numFmtId="0" fontId="135" fillId="0" borderId="54" xfId="0" applyFont="1" applyBorder="1" applyAlignment="1">
      <alignment horizontal="center" vertical="center" wrapText="1"/>
    </xf>
    <xf numFmtId="9" fontId="135" fillId="0" borderId="8" xfId="0" applyNumberFormat="1" applyFont="1" applyBorder="1" applyAlignment="1">
      <alignment horizontal="left" vertical="center" wrapText="1"/>
    </xf>
    <xf numFmtId="0" fontId="135" fillId="0" borderId="8" xfId="0" applyFont="1" applyBorder="1" applyAlignment="1">
      <alignment horizontal="center" vertical="center" wrapText="1"/>
    </xf>
    <xf numFmtId="0" fontId="135" fillId="0" borderId="31" xfId="0" applyFont="1" applyBorder="1" applyAlignment="1">
      <alignment horizontal="center" vertical="center" wrapText="1"/>
    </xf>
    <xf numFmtId="0" fontId="135" fillId="0" borderId="66" xfId="0" applyFont="1" applyBorder="1" applyAlignment="1">
      <alignment horizontal="center" vertical="center" wrapText="1"/>
    </xf>
    <xf numFmtId="0" fontId="45" fillId="0" borderId="55" xfId="0" applyFont="1" applyBorder="1" applyAlignment="1">
      <alignment horizontal="center" vertical="top" wrapText="1"/>
    </xf>
    <xf numFmtId="0" fontId="45" fillId="0" borderId="54" xfId="0" applyFont="1" applyBorder="1" applyAlignment="1">
      <alignment horizontal="center" vertical="top" wrapText="1"/>
    </xf>
    <xf numFmtId="0" fontId="135" fillId="0" borderId="64" xfId="0" applyFont="1" applyBorder="1" applyAlignment="1">
      <alignment horizontal="center" vertical="center" wrapText="1"/>
    </xf>
    <xf numFmtId="0" fontId="135" fillId="0" borderId="65" xfId="0" applyFont="1" applyBorder="1" applyAlignment="1">
      <alignment horizontal="center" vertical="center" wrapText="1"/>
    </xf>
    <xf numFmtId="0" fontId="135" fillId="0" borderId="67" xfId="0" applyFont="1" applyBorder="1" applyAlignment="1">
      <alignment horizontal="center" vertical="center" wrapText="1"/>
    </xf>
    <xf numFmtId="0" fontId="135" fillId="0" borderId="57" xfId="0" applyFont="1" applyBorder="1" applyAlignment="1">
      <alignment horizontal="center" vertical="center" wrapText="1"/>
    </xf>
    <xf numFmtId="0" fontId="135" fillId="0" borderId="58" xfId="0" applyFont="1" applyBorder="1" applyAlignment="1">
      <alignment horizontal="center" vertical="center" wrapText="1"/>
    </xf>
    <xf numFmtId="0" fontId="135" fillId="0" borderId="29" xfId="0" applyFont="1" applyBorder="1" applyAlignment="1">
      <alignment horizontal="center" vertical="center" wrapText="1"/>
    </xf>
    <xf numFmtId="0" fontId="135" fillId="0" borderId="69" xfId="0" applyFont="1" applyBorder="1" applyAlignment="1">
      <alignment horizontal="center" vertical="center" wrapText="1"/>
    </xf>
    <xf numFmtId="0" fontId="45" fillId="0" borderId="144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9" fontId="135" fillId="0" borderId="30" xfId="0" applyNumberFormat="1" applyFont="1" applyBorder="1" applyAlignment="1">
      <alignment horizontal="left" vertical="center" wrapText="1"/>
    </xf>
    <xf numFmtId="0" fontId="135" fillId="0" borderId="30" xfId="0" applyFont="1" applyBorder="1" applyAlignment="1">
      <alignment horizontal="left" vertical="center" wrapText="1"/>
    </xf>
    <xf numFmtId="0" fontId="12" fillId="0" borderId="64" xfId="0" applyFont="1" applyBorder="1" applyAlignment="1">
      <alignment horizontal="center" vertical="center" wrapText="1"/>
    </xf>
    <xf numFmtId="0" fontId="0" fillId="0" borderId="57" xfId="0" applyBorder="1" applyAlignment="1">
      <alignment horizontal="center" vertical="top" wrapText="1"/>
    </xf>
    <xf numFmtId="0" fontId="12" fillId="0" borderId="58" xfId="0" applyFont="1" applyBorder="1" applyAlignment="1">
      <alignment horizontal="center" vertical="top" wrapText="1"/>
    </xf>
    <xf numFmtId="0" fontId="12" fillId="0" borderId="144" xfId="0" applyFont="1" applyBorder="1" applyAlignment="1">
      <alignment horizontal="center" vertical="top" wrapText="1"/>
    </xf>
    <xf numFmtId="0" fontId="12" fillId="0" borderId="69" xfId="0" applyFont="1" applyBorder="1" applyAlignment="1">
      <alignment horizontal="center" vertical="top" wrapText="1"/>
    </xf>
    <xf numFmtId="0" fontId="12" fillId="0" borderId="65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top" wrapText="1"/>
    </xf>
    <xf numFmtId="0" fontId="45" fillId="0" borderId="29" xfId="0" applyFont="1" applyBorder="1" applyAlignment="1">
      <alignment horizontal="center" vertical="top" wrapText="1"/>
    </xf>
    <xf numFmtId="0" fontId="12" fillId="0" borderId="80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2" fillId="0" borderId="72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0" fillId="0" borderId="88" xfId="0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0" fillId="0" borderId="28" xfId="0" applyBorder="1" applyAlignment="1">
      <alignment horizontal="center" vertical="top" wrapText="1"/>
    </xf>
    <xf numFmtId="0" fontId="12" fillId="0" borderId="29" xfId="0" applyFont="1" applyBorder="1" applyAlignment="1">
      <alignment horizontal="center" vertical="top" wrapText="1"/>
    </xf>
    <xf numFmtId="0" fontId="12" fillId="0" borderId="28" xfId="0" applyFont="1" applyBorder="1" applyAlignment="1">
      <alignment horizontal="center" vertical="top" wrapText="1"/>
    </xf>
    <xf numFmtId="0" fontId="45" fillId="0" borderId="55" xfId="0" applyFont="1" applyBorder="1" applyAlignment="1">
      <alignment horizontal="center" vertical="center" wrapText="1"/>
    </xf>
    <xf numFmtId="0" fontId="45" fillId="0" borderId="54" xfId="0" applyFont="1" applyBorder="1" applyAlignment="1">
      <alignment horizontal="center" vertical="center" wrapText="1"/>
    </xf>
    <xf numFmtId="9" fontId="135" fillId="0" borderId="159" xfId="0" applyNumberFormat="1" applyFont="1" applyBorder="1" applyAlignment="1">
      <alignment horizontal="left" vertical="center" wrapText="1"/>
    </xf>
    <xf numFmtId="0" fontId="135" fillId="0" borderId="159" xfId="0" applyFont="1" applyBorder="1" applyAlignment="1">
      <alignment horizontal="left" vertical="center" wrapText="1"/>
    </xf>
    <xf numFmtId="0" fontId="135" fillId="0" borderId="159" xfId="0" applyFont="1" applyBorder="1" applyAlignment="1">
      <alignment horizontal="center" vertical="center" wrapText="1"/>
    </xf>
    <xf numFmtId="0" fontId="45" fillId="0" borderId="88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5" fillId="0" borderId="88" xfId="0" applyFont="1" applyBorder="1" applyAlignment="1">
      <alignment horizontal="center" vertical="top" wrapText="1"/>
    </xf>
    <xf numFmtId="0" fontId="45" fillId="0" borderId="30" xfId="0" applyFont="1" applyBorder="1" applyAlignment="1">
      <alignment horizontal="center" vertical="top" wrapText="1"/>
    </xf>
    <xf numFmtId="0" fontId="135" fillId="0" borderId="33" xfId="0" applyFont="1" applyBorder="1" applyAlignment="1">
      <alignment horizontal="center" vertical="center" wrapText="1"/>
    </xf>
    <xf numFmtId="0" fontId="135" fillId="0" borderId="61" xfId="0" applyFont="1" applyBorder="1" applyAlignment="1">
      <alignment horizontal="center" vertical="center" wrapText="1"/>
    </xf>
    <xf numFmtId="0" fontId="45" fillId="0" borderId="57" xfId="0" applyFont="1" applyBorder="1" applyAlignment="1">
      <alignment horizontal="center" vertical="top" wrapText="1"/>
    </xf>
    <xf numFmtId="0" fontId="45" fillId="0" borderId="58" xfId="0" applyFont="1" applyBorder="1" applyAlignment="1">
      <alignment horizontal="center" vertical="top" wrapText="1"/>
    </xf>
    <xf numFmtId="9" fontId="135" fillId="0" borderId="143" xfId="0" applyNumberFormat="1" applyFont="1" applyBorder="1" applyAlignment="1">
      <alignment horizontal="left" vertical="center" wrapText="1"/>
    </xf>
    <xf numFmtId="0" fontId="135" fillId="0" borderId="143" xfId="0" applyFont="1" applyBorder="1" applyAlignment="1">
      <alignment horizontal="left" vertical="center" wrapText="1"/>
    </xf>
    <xf numFmtId="0" fontId="135" fillId="0" borderId="81" xfId="0" applyFont="1" applyBorder="1" applyAlignment="1">
      <alignment horizontal="center" vertical="center" wrapText="1"/>
    </xf>
    <xf numFmtId="9" fontId="135" fillId="0" borderId="37" xfId="0" applyNumberFormat="1" applyFont="1" applyBorder="1" applyAlignment="1">
      <alignment horizontal="left" vertical="center" wrapText="1"/>
    </xf>
    <xf numFmtId="0" fontId="135" fillId="0" borderId="37" xfId="0" applyFont="1" applyBorder="1" applyAlignment="1">
      <alignment horizontal="left" vertical="center" wrapText="1"/>
    </xf>
    <xf numFmtId="0" fontId="135" fillId="0" borderId="37" xfId="0" applyFont="1" applyBorder="1" applyAlignment="1">
      <alignment horizontal="center" vertical="center" wrapText="1"/>
    </xf>
    <xf numFmtId="0" fontId="135" fillId="0" borderId="116" xfId="0" applyFont="1" applyBorder="1" applyAlignment="1">
      <alignment horizontal="center" vertical="center" wrapText="1"/>
    </xf>
    <xf numFmtId="0" fontId="140" fillId="0" borderId="141" xfId="0" applyFont="1" applyBorder="1" applyAlignment="1">
      <alignment horizontal="left" vertical="center" wrapText="1"/>
    </xf>
    <xf numFmtId="0" fontId="140" fillId="0" borderId="147" xfId="0" applyFont="1" applyBorder="1" applyAlignment="1">
      <alignment horizontal="left" vertical="center" wrapText="1"/>
    </xf>
    <xf numFmtId="0" fontId="140" fillId="0" borderId="70" xfId="0" applyFont="1" applyBorder="1" applyAlignment="1">
      <alignment horizontal="left" vertical="center" wrapText="1"/>
    </xf>
    <xf numFmtId="0" fontId="140" fillId="0" borderId="152" xfId="0" applyFont="1" applyBorder="1" applyAlignment="1">
      <alignment horizontal="left" vertical="center" wrapText="1"/>
    </xf>
    <xf numFmtId="0" fontId="141" fillId="0" borderId="142" xfId="0" applyFont="1" applyBorder="1" applyAlignment="1">
      <alignment horizontal="center" vertical="center" wrapText="1"/>
    </xf>
    <xf numFmtId="0" fontId="141" fillId="0" borderId="63" xfId="0" applyFont="1" applyBorder="1" applyAlignment="1">
      <alignment horizontal="center" vertical="center" wrapText="1"/>
    </xf>
    <xf numFmtId="0" fontId="109" fillId="0" borderId="142" xfId="0" applyFont="1" applyBorder="1" applyAlignment="1">
      <alignment horizontal="left" vertical="center" wrapText="1"/>
    </xf>
    <xf numFmtId="0" fontId="109" fillId="0" borderId="63" xfId="0" applyFont="1" applyBorder="1" applyAlignment="1">
      <alignment horizontal="left" vertical="center" wrapText="1"/>
    </xf>
    <xf numFmtId="0" fontId="109" fillId="0" borderId="160" xfId="0" applyFont="1" applyBorder="1" applyAlignment="1">
      <alignment horizontal="left" vertical="center" wrapText="1"/>
    </xf>
    <xf numFmtId="0" fontId="0" fillId="0" borderId="57" xfId="0" applyBorder="1" applyAlignment="1">
      <alignment horizontal="left" vertical="top" wrapText="1"/>
    </xf>
    <xf numFmtId="0" fontId="0" fillId="0" borderId="58" xfId="0" applyBorder="1" applyAlignment="1">
      <alignment horizontal="left" vertical="top" wrapText="1"/>
    </xf>
    <xf numFmtId="0" fontId="0" fillId="0" borderId="144" xfId="0" applyBorder="1" applyAlignment="1">
      <alignment horizontal="left" vertical="top" wrapText="1"/>
    </xf>
    <xf numFmtId="0" fontId="0" fillId="0" borderId="69" xfId="0" applyBorder="1" applyAlignment="1">
      <alignment horizontal="left" vertical="top" wrapText="1"/>
    </xf>
    <xf numFmtId="0" fontId="45" fillId="0" borderId="142" xfId="0" applyFont="1" applyBorder="1" applyAlignment="1">
      <alignment horizontal="left" vertical="center"/>
    </xf>
    <xf numFmtId="0" fontId="45" fillId="0" borderId="63" xfId="0" applyFont="1" applyBorder="1" applyAlignment="1">
      <alignment horizontal="left" vertical="center"/>
    </xf>
    <xf numFmtId="0" fontId="12" fillId="0" borderId="57" xfId="0" applyFont="1" applyBorder="1" applyAlignment="1">
      <alignment horizontal="left" vertical="top" wrapText="1"/>
    </xf>
    <xf numFmtId="0" fontId="12" fillId="0" borderId="58" xfId="0" applyFont="1" applyBorder="1" applyAlignment="1">
      <alignment horizontal="left" vertical="top" wrapText="1"/>
    </xf>
    <xf numFmtId="0" fontId="12" fillId="0" borderId="144" xfId="0" applyFont="1" applyBorder="1" applyAlignment="1">
      <alignment horizontal="left" vertical="top" wrapText="1"/>
    </xf>
    <xf numFmtId="0" fontId="12" fillId="0" borderId="69" xfId="0" applyFont="1" applyBorder="1" applyAlignment="1">
      <alignment horizontal="left" vertical="top" wrapText="1"/>
    </xf>
    <xf numFmtId="0" fontId="45" fillId="0" borderId="141" xfId="0" quotePrefix="1" applyFont="1" applyBorder="1" applyAlignment="1">
      <alignment horizontal="left" vertical="center" wrapText="1"/>
    </xf>
    <xf numFmtId="0" fontId="45" fillId="0" borderId="145" xfId="0" applyFont="1" applyBorder="1" applyAlignment="1">
      <alignment horizontal="left" vertical="center" wrapText="1"/>
    </xf>
    <xf numFmtId="0" fontId="45" fillId="0" borderId="141" xfId="0" applyFont="1" applyBorder="1" applyAlignment="1">
      <alignment horizontal="center" vertical="center"/>
    </xf>
    <xf numFmtId="0" fontId="45" fillId="0" borderId="146" xfId="0" applyFont="1" applyBorder="1" applyAlignment="1">
      <alignment horizontal="center" vertical="center"/>
    </xf>
    <xf numFmtId="0" fontId="45" fillId="0" borderId="145" xfId="0" applyFont="1" applyBorder="1" applyAlignment="1">
      <alignment horizontal="center" vertical="center"/>
    </xf>
    <xf numFmtId="0" fontId="135" fillId="0" borderId="57" xfId="0" applyFont="1" applyBorder="1" applyAlignment="1">
      <alignment horizontal="center" vertical="center"/>
    </xf>
    <xf numFmtId="0" fontId="72" fillId="0" borderId="16" xfId="0" applyFont="1" applyBorder="1" applyAlignment="1">
      <alignment horizontal="center" vertical="center"/>
    </xf>
    <xf numFmtId="0" fontId="72" fillId="0" borderId="28" xfId="0" applyFont="1" applyBorder="1" applyAlignment="1">
      <alignment horizontal="center" vertical="center"/>
    </xf>
    <xf numFmtId="0" fontId="72" fillId="0" borderId="20" xfId="0" applyFont="1" applyBorder="1" applyAlignment="1">
      <alignment horizontal="center" vertical="center"/>
    </xf>
    <xf numFmtId="0" fontId="72" fillId="0" borderId="144" xfId="0" applyFont="1" applyBorder="1" applyAlignment="1">
      <alignment horizontal="center" vertical="center"/>
    </xf>
    <xf numFmtId="0" fontId="72" fillId="0" borderId="22" xfId="0" applyFont="1" applyBorder="1" applyAlignment="1">
      <alignment horizontal="center" vertical="center"/>
    </xf>
    <xf numFmtId="0" fontId="45" fillId="0" borderId="28" xfId="0" applyFont="1" applyBorder="1" applyAlignment="1">
      <alignment horizontal="center" vertical="center"/>
    </xf>
    <xf numFmtId="0" fontId="45" fillId="0" borderId="29" xfId="0" applyFont="1" applyBorder="1" applyAlignment="1">
      <alignment horizontal="center" vertical="center"/>
    </xf>
    <xf numFmtId="0" fontId="45" fillId="0" borderId="30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45" fillId="0" borderId="70" xfId="0" applyFont="1" applyBorder="1" applyAlignment="1">
      <alignment horizontal="center" vertical="center"/>
    </xf>
    <xf numFmtId="0" fontId="45" fillId="0" borderId="71" xfId="0" applyFont="1" applyBorder="1" applyAlignment="1">
      <alignment horizontal="center" vertical="center"/>
    </xf>
    <xf numFmtId="0" fontId="45" fillId="0" borderId="31" xfId="0" applyFont="1" applyBorder="1" applyAlignment="1">
      <alignment horizontal="center" vertical="center"/>
    </xf>
    <xf numFmtId="0" fontId="45" fillId="0" borderId="32" xfId="0" applyFont="1" applyBorder="1" applyAlignment="1">
      <alignment horizontal="center" vertical="center"/>
    </xf>
    <xf numFmtId="0" fontId="45" fillId="0" borderId="144" xfId="0" applyFont="1" applyBorder="1" applyAlignment="1">
      <alignment horizontal="center" vertical="center"/>
    </xf>
    <xf numFmtId="0" fontId="45" fillId="0" borderId="69" xfId="0" applyFont="1" applyBorder="1" applyAlignment="1">
      <alignment horizontal="center" vertical="center"/>
    </xf>
    <xf numFmtId="0" fontId="45" fillId="0" borderId="102" xfId="0" applyFont="1" applyBorder="1" applyAlignment="1">
      <alignment horizontal="left" vertical="center"/>
    </xf>
    <xf numFmtId="0" fontId="45" fillId="0" borderId="19" xfId="0" applyFont="1" applyBorder="1" applyAlignment="1">
      <alignment horizontal="left" vertical="center"/>
    </xf>
    <xf numFmtId="0" fontId="45" fillId="0" borderId="32" xfId="0" applyFont="1" applyBorder="1" applyAlignment="1">
      <alignment horizontal="left" vertical="center"/>
    </xf>
    <xf numFmtId="0" fontId="45" fillId="0" borderId="18" xfId="0" applyFont="1" applyBorder="1" applyAlignment="1">
      <alignment horizontal="left" vertical="center"/>
    </xf>
    <xf numFmtId="0" fontId="45" fillId="0" borderId="34" xfId="0" applyFont="1" applyBorder="1" applyAlignment="1">
      <alignment horizontal="left" vertical="center"/>
    </xf>
    <xf numFmtId="0" fontId="45" fillId="0" borderId="60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33" xfId="0" applyFont="1" applyBorder="1" applyAlignment="1">
      <alignment horizontal="left" vertical="center"/>
    </xf>
    <xf numFmtId="0" fontId="45" fillId="0" borderId="57" xfId="0" applyFont="1" applyBorder="1" applyAlignment="1">
      <alignment horizontal="center" vertical="center"/>
    </xf>
    <xf numFmtId="0" fontId="45" fillId="0" borderId="58" xfId="0" applyFont="1" applyBorder="1" applyAlignment="1">
      <alignment horizontal="center" vertical="center"/>
    </xf>
    <xf numFmtId="0" fontId="12" fillId="0" borderId="145" xfId="0" applyFont="1" applyBorder="1" applyAlignment="1">
      <alignment horizontal="center" vertical="center"/>
    </xf>
    <xf numFmtId="0" fontId="45" fillId="0" borderId="143" xfId="0" applyFont="1" applyBorder="1" applyAlignment="1">
      <alignment horizontal="center" vertical="center" wrapText="1"/>
    </xf>
    <xf numFmtId="0" fontId="45" fillId="0" borderId="68" xfId="0" applyFont="1" applyBorder="1" applyAlignment="1">
      <alignment horizontal="center" vertical="center" wrapText="1"/>
    </xf>
    <xf numFmtId="0" fontId="42" fillId="0" borderId="150" xfId="0" applyFont="1" applyBorder="1" applyAlignment="1">
      <alignment horizontal="center" vertical="center"/>
    </xf>
    <xf numFmtId="0" fontId="42" fillId="0" borderId="146" xfId="0" applyFont="1" applyBorder="1" applyAlignment="1">
      <alignment horizontal="center" vertical="center"/>
    </xf>
    <xf numFmtId="0" fontId="42" fillId="0" borderId="145" xfId="0" applyFont="1" applyBorder="1" applyAlignment="1">
      <alignment horizontal="center" vertical="center"/>
    </xf>
    <xf numFmtId="0" fontId="138" fillId="38" borderId="57" xfId="0" applyFont="1" applyFill="1" applyBorder="1" applyAlignment="1">
      <alignment horizontal="center" vertical="center"/>
    </xf>
    <xf numFmtId="0" fontId="138" fillId="38" borderId="13" xfId="0" applyFont="1" applyFill="1" applyBorder="1" applyAlignment="1">
      <alignment horizontal="center" vertical="center"/>
    </xf>
    <xf numFmtId="0" fontId="138" fillId="38" borderId="28" xfId="0" applyFont="1" applyFill="1" applyBorder="1" applyAlignment="1">
      <alignment horizontal="center" vertical="center"/>
    </xf>
    <xf numFmtId="0" fontId="138" fillId="38" borderId="0" xfId="0" applyFont="1" applyFill="1" applyAlignment="1">
      <alignment horizontal="center" vertical="center"/>
    </xf>
    <xf numFmtId="0" fontId="138" fillId="38" borderId="33" xfId="0" applyFont="1" applyFill="1" applyBorder="1" applyAlignment="1">
      <alignment horizontal="center" vertical="center"/>
    </xf>
    <xf numFmtId="0" fontId="138" fillId="38" borderId="34" xfId="0" applyFont="1" applyFill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  <xf numFmtId="0" fontId="42" fillId="0" borderId="13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45" fillId="0" borderId="102" xfId="0" applyFont="1" applyBorder="1" applyAlignment="1">
      <alignment horizontal="center" vertical="center"/>
    </xf>
    <xf numFmtId="0" fontId="45" fillId="0" borderId="19" xfId="0" applyFont="1" applyBorder="1" applyAlignment="1">
      <alignment horizontal="center" vertical="center"/>
    </xf>
    <xf numFmtId="0" fontId="139" fillId="0" borderId="15" xfId="0" applyFont="1" applyBorder="1" applyAlignment="1">
      <alignment horizontal="center" vertical="center"/>
    </xf>
    <xf numFmtId="0" fontId="139" fillId="0" borderId="13" xfId="0" applyFont="1" applyBorder="1" applyAlignment="1">
      <alignment horizontal="center" vertical="center"/>
    </xf>
    <xf numFmtId="0" fontId="139" fillId="0" borderId="16" xfId="0" applyFont="1" applyBorder="1" applyAlignment="1">
      <alignment horizontal="center" vertical="center"/>
    </xf>
    <xf numFmtId="0" fontId="109" fillId="0" borderId="18" xfId="0" applyFont="1" applyBorder="1" applyAlignment="1">
      <alignment horizontal="center" vertical="center"/>
    </xf>
    <xf numFmtId="0" fontId="109" fillId="0" borderId="34" xfId="0" applyFont="1" applyBorder="1" applyAlignment="1">
      <alignment horizontal="center" vertical="center"/>
    </xf>
    <xf numFmtId="0" fontId="109" fillId="0" borderId="60" xfId="0" applyFont="1" applyBorder="1" applyAlignment="1">
      <alignment horizontal="center" vertical="center"/>
    </xf>
    <xf numFmtId="0" fontId="109" fillId="0" borderId="21" xfId="0" applyFont="1" applyBorder="1" applyAlignment="1">
      <alignment horizontal="center" vertical="center"/>
    </xf>
    <xf numFmtId="0" fontId="109" fillId="0" borderId="10" xfId="0" applyFont="1" applyBorder="1" applyAlignment="1">
      <alignment horizontal="center" vertical="center"/>
    </xf>
    <xf numFmtId="0" fontId="109" fillId="0" borderId="22" xfId="0" applyFont="1" applyBorder="1" applyAlignment="1">
      <alignment horizontal="center" vertical="center"/>
    </xf>
    <xf numFmtId="0" fontId="114" fillId="0" borderId="31" xfId="58" applyFont="1" applyBorder="1" applyAlignment="1">
      <alignment horizontal="center" vertical="center"/>
    </xf>
    <xf numFmtId="0" fontId="114" fillId="0" borderId="19" xfId="58" applyFont="1" applyBorder="1" applyAlignment="1">
      <alignment horizontal="center" vertical="center"/>
    </xf>
    <xf numFmtId="0" fontId="114" fillId="0" borderId="32" xfId="58" applyFont="1" applyBorder="1" applyAlignment="1">
      <alignment horizontal="center" vertical="center"/>
    </xf>
    <xf numFmtId="0" fontId="114" fillId="0" borderId="28" xfId="58" applyFont="1" applyBorder="1" applyAlignment="1">
      <alignment horizontal="center" vertical="center"/>
    </xf>
    <xf numFmtId="0" fontId="114" fillId="0" borderId="0" xfId="58" applyFont="1" applyAlignment="1">
      <alignment horizontal="center" vertical="center"/>
    </xf>
    <xf numFmtId="0" fontId="114" fillId="0" borderId="29" xfId="58" applyFont="1" applyBorder="1" applyAlignment="1">
      <alignment horizontal="center" vertical="center"/>
    </xf>
    <xf numFmtId="0" fontId="94" fillId="0" borderId="31" xfId="58" applyFont="1" applyBorder="1" applyAlignment="1">
      <alignment horizontal="center" vertical="center"/>
    </xf>
    <xf numFmtId="0" fontId="94" fillId="0" borderId="19" xfId="58" applyFont="1" applyBorder="1" applyAlignment="1">
      <alignment horizontal="center" vertical="center"/>
    </xf>
    <xf numFmtId="0" fontId="94" fillId="0" borderId="32" xfId="58" applyFont="1" applyBorder="1" applyAlignment="1">
      <alignment horizontal="center" vertical="center"/>
    </xf>
    <xf numFmtId="0" fontId="94" fillId="0" borderId="28" xfId="58" applyFont="1" applyBorder="1" applyAlignment="1">
      <alignment horizontal="center" vertical="center"/>
    </xf>
    <xf numFmtId="0" fontId="94" fillId="0" borderId="0" xfId="58" applyFont="1" applyAlignment="1">
      <alignment horizontal="center" vertical="center"/>
    </xf>
    <xf numFmtId="0" fontId="94" fillId="0" borderId="29" xfId="58" applyFont="1" applyBorder="1" applyAlignment="1">
      <alignment horizontal="center" vertical="center"/>
    </xf>
    <xf numFmtId="0" fontId="94" fillId="0" borderId="33" xfId="58" applyFont="1" applyBorder="1" applyAlignment="1">
      <alignment horizontal="center" vertical="center"/>
    </xf>
    <xf numFmtId="0" fontId="94" fillId="0" borderId="34" xfId="58" applyFont="1" applyBorder="1" applyAlignment="1">
      <alignment horizontal="center" vertical="center"/>
    </xf>
    <xf numFmtId="0" fontId="94" fillId="0" borderId="60" xfId="58" applyFont="1" applyBorder="1" applyAlignment="1">
      <alignment horizontal="center" vertical="center"/>
    </xf>
    <xf numFmtId="0" fontId="48" fillId="0" borderId="33" xfId="53" applyFont="1" applyBorder="1" applyAlignment="1">
      <alignment vertical="center"/>
    </xf>
    <xf numFmtId="0" fontId="48" fillId="0" borderId="34" xfId="53" applyFont="1" applyBorder="1" applyAlignment="1">
      <alignment vertical="center"/>
    </xf>
    <xf numFmtId="0" fontId="48" fillId="0" borderId="60" xfId="53" applyFont="1" applyBorder="1" applyAlignment="1">
      <alignment vertical="center"/>
    </xf>
    <xf numFmtId="0" fontId="43" fillId="0" borderId="70" xfId="53" applyFont="1" applyBorder="1" applyAlignment="1">
      <alignment horizontal="center" vertical="center" wrapText="1"/>
    </xf>
    <xf numFmtId="0" fontId="43" fillId="0" borderId="4" xfId="53" applyFont="1" applyBorder="1" applyAlignment="1">
      <alignment horizontal="center" vertical="center" wrapText="1"/>
    </xf>
    <xf numFmtId="0" fontId="43" fillId="0" borderId="71" xfId="53" applyFont="1" applyBorder="1" applyAlignment="1">
      <alignment horizontal="center" vertical="center" wrapText="1"/>
    </xf>
    <xf numFmtId="174" fontId="43" fillId="0" borderId="70" xfId="53" applyNumberFormat="1" applyFont="1" applyBorder="1" applyAlignment="1">
      <alignment horizontal="left" vertical="center"/>
    </xf>
    <xf numFmtId="174" fontId="43" fillId="0" borderId="4" xfId="53" applyNumberFormat="1" applyFont="1" applyBorder="1" applyAlignment="1">
      <alignment horizontal="left" vertical="center"/>
    </xf>
    <xf numFmtId="174" fontId="43" fillId="0" borderId="71" xfId="53" applyNumberFormat="1" applyFont="1" applyBorder="1" applyAlignment="1">
      <alignment horizontal="left" vertical="center"/>
    </xf>
    <xf numFmtId="0" fontId="72" fillId="0" borderId="70" xfId="58" applyFont="1" applyBorder="1" applyAlignment="1">
      <alignment horizontal="center" vertical="center"/>
    </xf>
    <xf numFmtId="0" fontId="72" fillId="0" borderId="4" xfId="58" applyFont="1" applyBorder="1" applyAlignment="1">
      <alignment horizontal="center" vertical="center"/>
    </xf>
    <xf numFmtId="0" fontId="72" fillId="0" borderId="71" xfId="58" applyFont="1" applyBorder="1" applyAlignment="1">
      <alignment horizontal="center" vertical="center"/>
    </xf>
    <xf numFmtId="0" fontId="48" fillId="0" borderId="19" xfId="53" applyFont="1" applyBorder="1" applyAlignment="1">
      <alignment horizontal="left" vertical="center"/>
    </xf>
    <xf numFmtId="0" fontId="46" fillId="0" borderId="15" xfId="56" applyFont="1" applyBorder="1" applyAlignment="1">
      <alignment horizontal="center" wrapText="1"/>
    </xf>
    <xf numFmtId="0" fontId="46" fillId="0" borderId="13" xfId="56" applyFont="1" applyBorder="1" applyAlignment="1">
      <alignment horizontal="center" wrapText="1"/>
    </xf>
    <xf numFmtId="0" fontId="46" fillId="0" borderId="16" xfId="56" applyFont="1" applyBorder="1" applyAlignment="1">
      <alignment horizontal="center" wrapText="1"/>
    </xf>
    <xf numFmtId="0" fontId="46" fillId="0" borderId="17" xfId="56" applyFont="1" applyBorder="1" applyAlignment="1">
      <alignment horizontal="center" wrapText="1"/>
    </xf>
    <xf numFmtId="0" fontId="46" fillId="0" borderId="0" xfId="56" applyFont="1" applyAlignment="1">
      <alignment horizontal="center" wrapText="1"/>
    </xf>
    <xf numFmtId="0" fontId="46" fillId="0" borderId="20" xfId="56" applyFont="1" applyBorder="1" applyAlignment="1">
      <alignment horizontal="center" wrapText="1"/>
    </xf>
    <xf numFmtId="0" fontId="21" fillId="0" borderId="0" xfId="56" applyFont="1" applyAlignment="1">
      <alignment horizontal="center"/>
    </xf>
    <xf numFmtId="0" fontId="21" fillId="0" borderId="20" xfId="56" applyFont="1" applyBorder="1" applyAlignment="1">
      <alignment horizontal="center"/>
    </xf>
    <xf numFmtId="0" fontId="21" fillId="0" borderId="34" xfId="56" applyFont="1" applyBorder="1" applyAlignment="1">
      <alignment horizontal="center"/>
    </xf>
    <xf numFmtId="0" fontId="21" fillId="0" borderId="61" xfId="56" applyFont="1" applyBorder="1" applyAlignment="1">
      <alignment horizontal="center"/>
    </xf>
    <xf numFmtId="0" fontId="43" fillId="0" borderId="15" xfId="56" applyFont="1" applyBorder="1" applyAlignment="1">
      <alignment horizontal="center"/>
    </xf>
    <xf numFmtId="0" fontId="43" fillId="0" borderId="13" xfId="56" applyFont="1" applyBorder="1" applyAlignment="1">
      <alignment horizontal="center"/>
    </xf>
    <xf numFmtId="0" fontId="43" fillId="0" borderId="16" xfId="56" applyFont="1" applyBorder="1" applyAlignment="1">
      <alignment horizontal="center"/>
    </xf>
    <xf numFmtId="0" fontId="47" fillId="0" borderId="18" xfId="56" applyFont="1" applyBorder="1" applyAlignment="1">
      <alignment horizontal="left"/>
    </xf>
    <xf numFmtId="0" fontId="21" fillId="0" borderId="34" xfId="56" applyFont="1" applyBorder="1" applyAlignment="1">
      <alignment horizontal="left"/>
    </xf>
    <xf numFmtId="0" fontId="21" fillId="0" borderId="61" xfId="56" applyFont="1" applyBorder="1" applyAlignment="1">
      <alignment horizontal="left"/>
    </xf>
    <xf numFmtId="0" fontId="0" fillId="0" borderId="17" xfId="56" applyFont="1" applyBorder="1" applyAlignment="1">
      <alignment wrapText="1"/>
    </xf>
    <xf numFmtId="0" fontId="21" fillId="0" borderId="0" xfId="56" applyFont="1" applyAlignment="1">
      <alignment wrapText="1"/>
    </xf>
    <xf numFmtId="0" fontId="21" fillId="0" borderId="20" xfId="56" applyFont="1" applyBorder="1" applyAlignment="1">
      <alignment wrapText="1"/>
    </xf>
    <xf numFmtId="0" fontId="21" fillId="0" borderId="17" xfId="56" applyFont="1" applyBorder="1" applyAlignment="1">
      <alignment wrapText="1"/>
    </xf>
    <xf numFmtId="0" fontId="0" fillId="0" borderId="17" xfId="0" applyBorder="1" applyAlignment="1">
      <alignment wrapText="1"/>
    </xf>
    <xf numFmtId="0" fontId="21" fillId="0" borderId="0" xfId="0" applyFont="1" applyAlignment="1">
      <alignment wrapText="1"/>
    </xf>
    <xf numFmtId="0" fontId="21" fillId="0" borderId="20" xfId="0" applyFont="1" applyBorder="1" applyAlignment="1">
      <alignment wrapText="1"/>
    </xf>
    <xf numFmtId="0" fontId="21" fillId="0" borderId="17" xfId="0" applyFont="1" applyBorder="1" applyAlignment="1">
      <alignment wrapText="1"/>
    </xf>
    <xf numFmtId="0" fontId="48" fillId="0" borderId="17" xfId="56" applyFont="1" applyBorder="1" applyAlignment="1">
      <alignment horizontal="left"/>
    </xf>
    <xf numFmtId="0" fontId="43" fillId="0" borderId="0" xfId="56" applyFont="1" applyAlignment="1">
      <alignment horizontal="left"/>
    </xf>
    <xf numFmtId="0" fontId="0" fillId="0" borderId="19" xfId="56" applyFont="1" applyBorder="1" applyAlignment="1">
      <alignment horizontal="left"/>
    </xf>
    <xf numFmtId="0" fontId="43" fillId="0" borderId="0" xfId="56" applyFont="1" applyAlignment="1">
      <alignment horizontal="center" vertical="center"/>
    </xf>
    <xf numFmtId="0" fontId="48" fillId="0" borderId="19" xfId="56" applyFont="1" applyBorder="1" applyAlignment="1">
      <alignment horizontal="center"/>
    </xf>
    <xf numFmtId="0" fontId="0" fillId="0" borderId="17" xfId="56" applyFont="1" applyBorder="1" applyAlignment="1">
      <alignment horizontal="left"/>
    </xf>
    <xf numFmtId="0" fontId="0" fillId="0" borderId="0" xfId="56" applyFont="1" applyAlignment="1">
      <alignment horizontal="left"/>
    </xf>
    <xf numFmtId="0" fontId="0" fillId="0" borderId="20" xfId="56" applyFont="1" applyBorder="1" applyAlignment="1">
      <alignment horizontal="left"/>
    </xf>
    <xf numFmtId="0" fontId="48" fillId="0" borderId="0" xfId="56" applyFont="1" applyAlignment="1">
      <alignment horizontal="left"/>
    </xf>
    <xf numFmtId="0" fontId="43" fillId="0" borderId="0" xfId="54" applyFont="1" applyAlignment="1">
      <alignment horizontal="center"/>
    </xf>
    <xf numFmtId="0" fontId="61" fillId="0" borderId="0" xfId="54" applyFont="1" applyAlignment="1">
      <alignment horizontal="center"/>
    </xf>
    <xf numFmtId="0" fontId="12" fillId="0" borderId="31" xfId="54" applyBorder="1" applyAlignment="1">
      <alignment horizontal="center" vertical="top"/>
    </xf>
    <xf numFmtId="0" fontId="12" fillId="0" borderId="19" xfId="54" applyBorder="1" applyAlignment="1">
      <alignment horizontal="center" vertical="top"/>
    </xf>
    <xf numFmtId="0" fontId="12" fillId="0" borderId="32" xfId="54" applyBorder="1" applyAlignment="1">
      <alignment horizontal="center" vertical="top"/>
    </xf>
    <xf numFmtId="0" fontId="12" fillId="0" borderId="28" xfId="54" applyBorder="1" applyAlignment="1">
      <alignment horizontal="center" vertical="top"/>
    </xf>
    <xf numFmtId="0" fontId="12" fillId="0" borderId="0" xfId="54" applyAlignment="1">
      <alignment horizontal="center" vertical="top"/>
    </xf>
    <xf numFmtId="0" fontId="12" fillId="0" borderId="29" xfId="54" applyBorder="1" applyAlignment="1">
      <alignment horizontal="center" vertical="top"/>
    </xf>
    <xf numFmtId="0" fontId="12" fillId="0" borderId="33" xfId="54" applyBorder="1" applyAlignment="1">
      <alignment horizontal="center" vertical="top"/>
    </xf>
    <xf numFmtId="0" fontId="12" fillId="0" borderId="34" xfId="54" applyBorder="1" applyAlignment="1">
      <alignment horizontal="center" vertical="top"/>
    </xf>
    <xf numFmtId="0" fontId="12" fillId="0" borderId="60" xfId="54" applyBorder="1" applyAlignment="1">
      <alignment horizontal="center" vertical="top"/>
    </xf>
    <xf numFmtId="0" fontId="43" fillId="0" borderId="8" xfId="54" applyFont="1" applyBorder="1" applyAlignment="1">
      <alignment horizontal="center" vertical="center"/>
    </xf>
    <xf numFmtId="0" fontId="93" fillId="0" borderId="31" xfId="54" applyFont="1" applyBorder="1" applyAlignment="1">
      <alignment horizontal="center" vertical="center"/>
    </xf>
    <xf numFmtId="0" fontId="93" fillId="0" borderId="19" xfId="54" applyFont="1" applyBorder="1" applyAlignment="1">
      <alignment horizontal="center" vertical="center"/>
    </xf>
    <xf numFmtId="0" fontId="93" fillId="0" borderId="32" xfId="54" applyFont="1" applyBorder="1" applyAlignment="1">
      <alignment horizontal="center" vertical="center"/>
    </xf>
    <xf numFmtId="0" fontId="93" fillId="0" borderId="28" xfId="54" applyFont="1" applyBorder="1" applyAlignment="1">
      <alignment horizontal="center" vertical="center"/>
    </xf>
    <xf numFmtId="0" fontId="93" fillId="0" borderId="0" xfId="54" applyFont="1" applyAlignment="1">
      <alignment horizontal="center" vertical="center"/>
    </xf>
    <xf numFmtId="0" fontId="93" fillId="0" borderId="29" xfId="54" applyFont="1" applyBorder="1" applyAlignment="1">
      <alignment horizontal="center" vertical="center"/>
    </xf>
    <xf numFmtId="0" fontId="71" fillId="0" borderId="70" xfId="54" applyFont="1" applyBorder="1" applyAlignment="1">
      <alignment horizontal="center" vertical="center"/>
    </xf>
    <xf numFmtId="0" fontId="71" fillId="0" borderId="71" xfId="54" applyFont="1" applyBorder="1" applyAlignment="1">
      <alignment horizontal="center" vertical="center"/>
    </xf>
    <xf numFmtId="0" fontId="64" fillId="0" borderId="31" xfId="54" applyFont="1" applyBorder="1" applyAlignment="1">
      <alignment vertical="center"/>
    </xf>
    <xf numFmtId="0" fontId="64" fillId="0" borderId="19" xfId="54" applyFont="1" applyBorder="1" applyAlignment="1">
      <alignment vertical="center"/>
    </xf>
    <xf numFmtId="0" fontId="64" fillId="0" borderId="32" xfId="54" applyFont="1" applyBorder="1" applyAlignment="1">
      <alignment vertical="center"/>
    </xf>
    <xf numFmtId="0" fontId="64" fillId="0" borderId="28" xfId="54" applyFont="1" applyBorder="1" applyAlignment="1">
      <alignment vertical="center"/>
    </xf>
    <xf numFmtId="0" fontId="64" fillId="0" borderId="0" xfId="54" applyFont="1" applyAlignment="1">
      <alignment vertical="center"/>
    </xf>
    <xf numFmtId="0" fontId="64" fillId="0" borderId="29" xfId="54" applyFont="1" applyBorder="1" applyAlignment="1">
      <alignment vertical="center"/>
    </xf>
    <xf numFmtId="0" fontId="43" fillId="0" borderId="31" xfId="54" applyFont="1" applyBorder="1" applyAlignment="1">
      <alignment horizontal="center" vertical="center" wrapText="1"/>
    </xf>
    <xf numFmtId="0" fontId="43" fillId="0" borderId="19" xfId="54" applyFont="1" applyBorder="1" applyAlignment="1">
      <alignment horizontal="center" vertical="center" wrapText="1"/>
    </xf>
    <xf numFmtId="0" fontId="43" fillId="0" borderId="32" xfId="54" applyFont="1" applyBorder="1" applyAlignment="1">
      <alignment horizontal="center" vertical="center" wrapText="1"/>
    </xf>
    <xf numFmtId="0" fontId="43" fillId="0" borderId="33" xfId="54" applyFont="1" applyBorder="1" applyAlignment="1">
      <alignment horizontal="center" vertical="center" wrapText="1"/>
    </xf>
    <xf numFmtId="0" fontId="43" fillId="0" borderId="34" xfId="54" applyFont="1" applyBorder="1" applyAlignment="1">
      <alignment horizontal="center" vertical="center" wrapText="1"/>
    </xf>
    <xf numFmtId="0" fontId="43" fillId="0" borderId="60" xfId="54" applyFont="1" applyBorder="1" applyAlignment="1">
      <alignment horizontal="center" vertical="center" wrapText="1"/>
    </xf>
    <xf numFmtId="0" fontId="43" fillId="0" borderId="30" xfId="54" applyFont="1" applyBorder="1" applyAlignment="1">
      <alignment horizontal="center" vertical="center" wrapText="1"/>
    </xf>
    <xf numFmtId="0" fontId="43" fillId="0" borderId="88" xfId="54" applyFont="1" applyBorder="1" applyAlignment="1">
      <alignment horizontal="center" vertical="center" wrapText="1"/>
    </xf>
    <xf numFmtId="0" fontId="64" fillId="0" borderId="0" xfId="54" applyFont="1" applyAlignment="1">
      <alignment horizontal="center"/>
    </xf>
    <xf numFmtId="0" fontId="61" fillId="0" borderId="8" xfId="54" applyFont="1" applyBorder="1" applyAlignment="1">
      <alignment horizontal="center" vertical="top" wrapText="1"/>
    </xf>
    <xf numFmtId="0" fontId="0" fillId="0" borderId="8" xfId="54" applyFont="1" applyBorder="1" applyAlignment="1">
      <alignment vertical="top" wrapText="1"/>
    </xf>
    <xf numFmtId="0" fontId="61" fillId="0" borderId="8" xfId="54" applyFont="1" applyBorder="1" applyAlignment="1">
      <alignment vertical="top" wrapText="1"/>
    </xf>
    <xf numFmtId="9" fontId="0" fillId="0" borderId="30" xfId="54" applyNumberFormat="1" applyFont="1" applyBorder="1" applyAlignment="1">
      <alignment vertical="top" wrapText="1"/>
    </xf>
    <xf numFmtId="0" fontId="61" fillId="0" borderId="93" xfId="54" applyFont="1" applyBorder="1" applyAlignment="1">
      <alignment vertical="top" wrapText="1"/>
    </xf>
    <xf numFmtId="0" fontId="61" fillId="0" borderId="88" xfId="54" applyFont="1" applyBorder="1" applyAlignment="1">
      <alignment vertical="top" wrapText="1"/>
    </xf>
    <xf numFmtId="0" fontId="0" fillId="0" borderId="31" xfId="54" applyFont="1" applyBorder="1" applyAlignment="1">
      <alignment horizontal="center" vertical="top" wrapText="1"/>
    </xf>
    <xf numFmtId="0" fontId="0" fillId="0" borderId="19" xfId="54" applyFont="1" applyBorder="1" applyAlignment="1">
      <alignment horizontal="center" vertical="top" wrapText="1"/>
    </xf>
    <xf numFmtId="0" fontId="0" fillId="0" borderId="32" xfId="54" applyFont="1" applyBorder="1" applyAlignment="1">
      <alignment horizontal="center" vertical="top" wrapText="1"/>
    </xf>
    <xf numFmtId="0" fontId="0" fillId="0" borderId="28" xfId="54" applyFont="1" applyBorder="1" applyAlignment="1">
      <alignment horizontal="center" vertical="top" wrapText="1"/>
    </xf>
    <xf numFmtId="0" fontId="0" fillId="0" borderId="0" xfId="54" applyFont="1" applyAlignment="1">
      <alignment horizontal="center" vertical="top" wrapText="1"/>
    </xf>
    <xf numFmtId="0" fontId="0" fillId="0" borderId="29" xfId="54" applyFont="1" applyBorder="1" applyAlignment="1">
      <alignment horizontal="center" vertical="top" wrapText="1"/>
    </xf>
    <xf numFmtId="0" fontId="0" fillId="0" borderId="33" xfId="54" applyFont="1" applyBorder="1" applyAlignment="1">
      <alignment horizontal="center" vertical="top" wrapText="1"/>
    </xf>
    <xf numFmtId="0" fontId="0" fillId="0" borderId="34" xfId="54" applyFont="1" applyBorder="1" applyAlignment="1">
      <alignment horizontal="center" vertical="top" wrapText="1"/>
    </xf>
    <xf numFmtId="0" fontId="0" fillId="0" borderId="60" xfId="54" applyFont="1" applyBorder="1" applyAlignment="1">
      <alignment horizontal="center" vertical="top" wrapText="1"/>
    </xf>
    <xf numFmtId="0" fontId="66" fillId="0" borderId="150" xfId="53" applyFont="1" applyBorder="1" applyAlignment="1">
      <alignment horizontal="center" vertical="center"/>
    </xf>
    <xf numFmtId="0" fontId="66" fillId="0" borderId="146" xfId="53" applyFont="1" applyBorder="1" applyAlignment="1">
      <alignment horizontal="center" vertical="center"/>
    </xf>
    <xf numFmtId="0" fontId="66" fillId="0" borderId="147" xfId="53" applyFont="1" applyBorder="1" applyAlignment="1">
      <alignment horizontal="center" vertical="center"/>
    </xf>
    <xf numFmtId="0" fontId="5" fillId="0" borderId="71" xfId="138" applyFont="1" applyBorder="1" applyAlignment="1">
      <alignment horizontal="center" vertical="center"/>
    </xf>
    <xf numFmtId="0" fontId="62" fillId="30" borderId="34" xfId="61" applyFont="1" applyFill="1" applyBorder="1" applyAlignment="1">
      <alignment horizontal="left" vertical="center"/>
    </xf>
    <xf numFmtId="0" fontId="62" fillId="30" borderId="60" xfId="61" applyFont="1" applyFill="1" applyBorder="1" applyAlignment="1">
      <alignment horizontal="left" vertical="center"/>
    </xf>
    <xf numFmtId="0" fontId="62" fillId="0" borderId="70" xfId="61" applyFont="1" applyBorder="1" applyAlignment="1">
      <alignment vertical="top"/>
    </xf>
    <xf numFmtId="0" fontId="62" fillId="0" borderId="71" xfId="61" applyFont="1" applyBorder="1" applyAlignment="1">
      <alignment vertical="top"/>
    </xf>
    <xf numFmtId="0" fontId="93" fillId="30" borderId="8" xfId="61" applyFont="1" applyFill="1" applyBorder="1" applyAlignment="1">
      <alignment horizontal="center" vertical="center" wrapText="1"/>
    </xf>
    <xf numFmtId="0" fontId="64" fillId="30" borderId="70" xfId="61" applyFont="1" applyFill="1" applyBorder="1" applyAlignment="1">
      <alignment horizontal="center" vertical="center" wrapText="1"/>
    </xf>
    <xf numFmtId="0" fontId="64" fillId="30" borderId="71" xfId="61" applyFont="1" applyFill="1" applyBorder="1" applyAlignment="1">
      <alignment horizontal="center" vertical="center" wrapText="1"/>
    </xf>
    <xf numFmtId="0" fontId="43" fillId="30" borderId="31" xfId="61" applyFont="1" applyFill="1" applyBorder="1" applyAlignment="1">
      <alignment horizontal="center" vertical="center"/>
    </xf>
    <xf numFmtId="0" fontId="43" fillId="30" borderId="19" xfId="61" applyFont="1" applyFill="1" applyBorder="1" applyAlignment="1">
      <alignment horizontal="center" vertical="center"/>
    </xf>
    <xf numFmtId="0" fontId="43" fillId="30" borderId="32" xfId="61" applyFont="1" applyFill="1" applyBorder="1" applyAlignment="1">
      <alignment horizontal="center" vertical="center"/>
    </xf>
    <xf numFmtId="0" fontId="43" fillId="30" borderId="28" xfId="61" applyFont="1" applyFill="1" applyBorder="1" applyAlignment="1">
      <alignment horizontal="center" vertical="center"/>
    </xf>
    <xf numFmtId="0" fontId="43" fillId="30" borderId="0" xfId="61" applyFont="1" applyFill="1" applyAlignment="1">
      <alignment horizontal="center" vertical="center"/>
    </xf>
    <xf numFmtId="0" fontId="43" fillId="30" borderId="29" xfId="61" applyFont="1" applyFill="1" applyBorder="1" applyAlignment="1">
      <alignment horizontal="center" vertical="center"/>
    </xf>
    <xf numFmtId="0" fontId="62" fillId="0" borderId="70" xfId="61" applyFont="1" applyBorder="1" applyAlignment="1">
      <alignment vertical="top" wrapText="1"/>
    </xf>
    <xf numFmtId="0" fontId="62" fillId="0" borderId="71" xfId="61" applyFont="1" applyBorder="1" applyAlignment="1">
      <alignment vertical="top" wrapText="1"/>
    </xf>
    <xf numFmtId="0" fontId="71" fillId="30" borderId="8" xfId="61" applyFont="1" applyFill="1" applyBorder="1" applyAlignment="1">
      <alignment horizontal="center"/>
    </xf>
    <xf numFmtId="0" fontId="62" fillId="0" borderId="70" xfId="138" applyFont="1" applyBorder="1" applyAlignment="1">
      <alignment horizontal="center" vertical="center"/>
    </xf>
    <xf numFmtId="0" fontId="62" fillId="0" borderId="71" xfId="138" applyFont="1" applyBorder="1" applyAlignment="1">
      <alignment horizontal="center" vertical="center"/>
    </xf>
    <xf numFmtId="0" fontId="71" fillId="0" borderId="18" xfId="63" applyFont="1" applyBorder="1" applyAlignment="1">
      <alignment horizontal="center" vertical="center"/>
    </xf>
    <xf numFmtId="0" fontId="71" fillId="0" borderId="34" xfId="63" applyFont="1" applyBorder="1" applyAlignment="1">
      <alignment horizontal="center" vertical="center"/>
    </xf>
    <xf numFmtId="0" fontId="71" fillId="0" borderId="60" xfId="63" applyFont="1" applyBorder="1" applyAlignment="1">
      <alignment horizontal="center" vertical="center"/>
    </xf>
    <xf numFmtId="0" fontId="62" fillId="0" borderId="8" xfId="63" applyFont="1" applyBorder="1" applyAlignment="1">
      <alignment horizontal="center" vertical="center"/>
    </xf>
    <xf numFmtId="0" fontId="71" fillId="0" borderId="33" xfId="63" applyFont="1" applyBorder="1" applyAlignment="1">
      <alignment horizontal="center" vertical="center"/>
    </xf>
    <xf numFmtId="0" fontId="71" fillId="0" borderId="61" xfId="63" applyFont="1" applyBorder="1" applyAlignment="1">
      <alignment horizontal="center" vertical="center"/>
    </xf>
    <xf numFmtId="0" fontId="97" fillId="0" borderId="57" xfId="63" applyFont="1" applyBorder="1" applyAlignment="1">
      <alignment horizontal="center" vertical="center"/>
    </xf>
    <xf numFmtId="0" fontId="97" fillId="0" borderId="13" xfId="63" applyFont="1" applyBorder="1" applyAlignment="1">
      <alignment horizontal="center" vertical="center"/>
    </xf>
    <xf numFmtId="0" fontId="97" fillId="0" borderId="16" xfId="63" applyFont="1" applyBorder="1" applyAlignment="1">
      <alignment horizontal="center" vertical="center"/>
    </xf>
    <xf numFmtId="0" fontId="97" fillId="0" borderId="28" xfId="63" applyFont="1" applyBorder="1" applyAlignment="1">
      <alignment horizontal="center" vertical="center"/>
    </xf>
    <xf numFmtId="0" fontId="97" fillId="0" borderId="0" xfId="63" applyFont="1" applyAlignment="1">
      <alignment horizontal="center" vertical="center"/>
    </xf>
    <xf numFmtId="0" fontId="97" fillId="0" borderId="20" xfId="63" applyFont="1" applyBorder="1" applyAlignment="1">
      <alignment horizontal="center" vertical="center"/>
    </xf>
    <xf numFmtId="0" fontId="81" fillId="0" borderId="37" xfId="63" applyFont="1" applyBorder="1" applyAlignment="1">
      <alignment horizontal="center"/>
    </xf>
    <xf numFmtId="0" fontId="95" fillId="0" borderId="57" xfId="63" applyFont="1" applyBorder="1" applyAlignment="1">
      <alignment horizontal="center" vertical="center"/>
    </xf>
    <xf numFmtId="0" fontId="95" fillId="0" borderId="13" xfId="63" applyFont="1" applyBorder="1" applyAlignment="1">
      <alignment horizontal="center" vertical="center"/>
    </xf>
    <xf numFmtId="0" fontId="95" fillId="0" borderId="58" xfId="63" applyFont="1" applyBorder="1" applyAlignment="1">
      <alignment horizontal="center" vertical="center"/>
    </xf>
    <xf numFmtId="0" fontId="95" fillId="0" borderId="28" xfId="63" applyFont="1" applyBorder="1" applyAlignment="1">
      <alignment horizontal="center" vertical="center"/>
    </xf>
    <xf numFmtId="0" fontId="95" fillId="0" borderId="0" xfId="63" applyFont="1" applyAlignment="1">
      <alignment horizontal="center" vertical="center"/>
    </xf>
    <xf numFmtId="0" fontId="95" fillId="0" borderId="29" xfId="63" applyFont="1" applyBorder="1" applyAlignment="1">
      <alignment horizontal="center" vertical="center"/>
    </xf>
    <xf numFmtId="0" fontId="95" fillId="0" borderId="33" xfId="63" applyFont="1" applyBorder="1" applyAlignment="1">
      <alignment horizontal="center" vertical="center"/>
    </xf>
    <xf numFmtId="0" fontId="95" fillId="0" borderId="34" xfId="63" applyFont="1" applyBorder="1" applyAlignment="1">
      <alignment horizontal="center" vertical="center"/>
    </xf>
    <xf numFmtId="0" fontId="95" fillId="0" borderId="60" xfId="63" applyFont="1" applyBorder="1" applyAlignment="1">
      <alignment horizontal="center" vertical="center"/>
    </xf>
    <xf numFmtId="0" fontId="80" fillId="0" borderId="151" xfId="63" applyFont="1" applyBorder="1" applyAlignment="1">
      <alignment horizontal="center" vertical="center" wrapText="1"/>
    </xf>
    <xf numFmtId="0" fontId="80" fillId="0" borderId="4" xfId="63" applyFont="1" applyBorder="1" applyAlignment="1">
      <alignment horizontal="center" vertical="center" wrapText="1"/>
    </xf>
    <xf numFmtId="0" fontId="80" fillId="0" borderId="152" xfId="63" applyFont="1" applyBorder="1" applyAlignment="1">
      <alignment horizontal="center" vertical="center" wrapText="1"/>
    </xf>
    <xf numFmtId="0" fontId="78" fillId="0" borderId="35" xfId="63" applyFont="1" applyBorder="1" applyAlignment="1">
      <alignment horizontal="center" vertical="center" wrapText="1"/>
    </xf>
    <xf numFmtId="0" fontId="78" fillId="0" borderId="31" xfId="63" applyFont="1" applyBorder="1" applyAlignment="1">
      <alignment horizontal="center" vertical="center"/>
    </xf>
    <xf numFmtId="0" fontId="78" fillId="0" borderId="66" xfId="63" applyFont="1" applyBorder="1" applyAlignment="1">
      <alignment horizontal="center" vertical="center"/>
    </xf>
    <xf numFmtId="0" fontId="78" fillId="0" borderId="33" xfId="63" applyFont="1" applyBorder="1" applyAlignment="1">
      <alignment horizontal="center" vertical="center"/>
    </xf>
    <xf numFmtId="0" fontId="78" fillId="0" borderId="61" xfId="63" applyFont="1" applyBorder="1" applyAlignment="1">
      <alignment horizontal="center" vertical="center"/>
    </xf>
    <xf numFmtId="0" fontId="79" fillId="36" borderId="142" xfId="63" applyFont="1" applyFill="1" applyBorder="1" applyAlignment="1">
      <alignment vertical="center" wrapText="1"/>
    </xf>
    <xf numFmtId="0" fontId="79" fillId="36" borderId="153" xfId="63" applyFont="1" applyFill="1" applyBorder="1" applyAlignment="1">
      <alignment vertical="center" wrapText="1"/>
    </xf>
    <xf numFmtId="0" fontId="79" fillId="36" borderId="63" xfId="63" applyFont="1" applyFill="1" applyBorder="1" applyAlignment="1">
      <alignment vertical="center" wrapText="1"/>
    </xf>
    <xf numFmtId="0" fontId="78" fillId="0" borderId="70" xfId="63" applyFont="1" applyBorder="1" applyAlignment="1">
      <alignment horizontal="center" vertical="center" wrapText="1"/>
    </xf>
    <xf numFmtId="0" fontId="78" fillId="0" borderId="4" xfId="63" applyFont="1" applyBorder="1" applyAlignment="1">
      <alignment horizontal="center" vertical="center" wrapText="1"/>
    </xf>
    <xf numFmtId="0" fontId="78" fillId="0" borderId="71" xfId="63" applyFont="1" applyBorder="1" applyAlignment="1">
      <alignment horizontal="center" vertical="center" wrapText="1"/>
    </xf>
    <xf numFmtId="0" fontId="81" fillId="0" borderId="36" xfId="63" applyFont="1" applyBorder="1" applyAlignment="1">
      <alignment horizontal="center"/>
    </xf>
    <xf numFmtId="0" fontId="84" fillId="0" borderId="80" xfId="63" applyFont="1" applyBorder="1" applyAlignment="1">
      <alignment horizontal="center" vertical="center"/>
    </xf>
    <xf numFmtId="0" fontId="84" fillId="0" borderId="72" xfId="63" applyFont="1" applyBorder="1" applyAlignment="1">
      <alignment horizontal="center" vertical="center"/>
    </xf>
    <xf numFmtId="0" fontId="84" fillId="0" borderId="81" xfId="63" applyFont="1" applyBorder="1" applyAlignment="1">
      <alignment horizontal="center" vertical="center"/>
    </xf>
    <xf numFmtId="0" fontId="78" fillId="0" borderId="78" xfId="63" applyFont="1" applyBorder="1" applyAlignment="1">
      <alignment horizontal="center" vertical="center" wrapText="1"/>
    </xf>
    <xf numFmtId="0" fontId="78" fillId="0" borderId="154" xfId="63" applyFont="1" applyBorder="1" applyAlignment="1">
      <alignment horizontal="center" vertical="center" wrapText="1"/>
    </xf>
    <xf numFmtId="0" fontId="79" fillId="0" borderId="155" xfId="63" applyFont="1" applyBorder="1" applyAlignment="1">
      <alignment horizontal="center" vertical="center" wrapText="1"/>
    </xf>
    <xf numFmtId="0" fontId="79" fillId="0" borderId="63" xfId="63" applyFont="1" applyBorder="1" applyAlignment="1">
      <alignment horizontal="center" vertical="center" wrapText="1"/>
    </xf>
    <xf numFmtId="0" fontId="81" fillId="0" borderId="116" xfId="63" applyFont="1" applyBorder="1" applyAlignment="1">
      <alignment horizontal="center"/>
    </xf>
    <xf numFmtId="0" fontId="85" fillId="0" borderId="67" xfId="63" applyFont="1" applyBorder="1" applyAlignment="1">
      <alignment horizontal="left" vertical="top"/>
    </xf>
    <xf numFmtId="0" fontId="83" fillId="0" borderId="68" xfId="63" applyFont="1" applyBorder="1" applyAlignment="1">
      <alignment horizontal="left" vertical="top"/>
    </xf>
    <xf numFmtId="0" fontId="83" fillId="0" borderId="149" xfId="63" applyFont="1" applyBorder="1" applyAlignment="1">
      <alignment horizontal="left" vertical="top"/>
    </xf>
    <xf numFmtId="0" fontId="84" fillId="25" borderId="8" xfId="63" applyFont="1" applyFill="1" applyBorder="1" applyAlignment="1">
      <alignment horizontal="center" vertical="center" wrapText="1"/>
    </xf>
    <xf numFmtId="0" fontId="84" fillId="25" borderId="117" xfId="63" applyFont="1" applyFill="1" applyBorder="1" applyAlignment="1">
      <alignment horizontal="center" vertical="center" wrapText="1"/>
    </xf>
    <xf numFmtId="0" fontId="84" fillId="25" borderId="35" xfId="63" applyFont="1" applyFill="1" applyBorder="1" applyAlignment="1">
      <alignment horizontal="center" vertical="center" wrapText="1"/>
    </xf>
    <xf numFmtId="0" fontId="84" fillId="25" borderId="151" xfId="63" applyFont="1" applyFill="1" applyBorder="1" applyAlignment="1">
      <alignment horizontal="center" vertical="center" wrapText="1"/>
    </xf>
    <xf numFmtId="0" fontId="84" fillId="25" borderId="71" xfId="63" applyFont="1" applyFill="1" applyBorder="1" applyAlignment="1">
      <alignment horizontal="center" vertical="center" wrapText="1"/>
    </xf>
    <xf numFmtId="0" fontId="38" fillId="0" borderId="70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0" fontId="38" fillId="0" borderId="152" xfId="0" applyFont="1" applyBorder="1" applyAlignment="1">
      <alignment horizontal="center" vertical="center" wrapText="1"/>
    </xf>
    <xf numFmtId="0" fontId="79" fillId="0" borderId="31" xfId="63" applyFont="1" applyBorder="1" applyAlignment="1">
      <alignment horizontal="center" vertical="center" wrapText="1"/>
    </xf>
    <xf numFmtId="0" fontId="79" fillId="0" borderId="19" xfId="63" applyFont="1" applyBorder="1" applyAlignment="1">
      <alignment horizontal="center" vertical="center" wrapText="1"/>
    </xf>
    <xf numFmtId="0" fontId="79" fillId="0" borderId="66" xfId="63" applyFont="1" applyBorder="1" applyAlignment="1">
      <alignment horizontal="center" vertical="center" wrapText="1"/>
    </xf>
    <xf numFmtId="0" fontId="78" fillId="0" borderId="154" xfId="63" applyFont="1" applyBorder="1" applyAlignment="1">
      <alignment horizontal="center"/>
    </xf>
    <xf numFmtId="0" fontId="78" fillId="0" borderId="88" xfId="63" applyFont="1" applyBorder="1" applyAlignment="1">
      <alignment horizontal="center"/>
    </xf>
    <xf numFmtId="0" fontId="78" fillId="0" borderId="156" xfId="63" applyFont="1" applyBorder="1" applyAlignment="1">
      <alignment horizontal="center"/>
    </xf>
    <xf numFmtId="0" fontId="78" fillId="0" borderId="35" xfId="63" applyFont="1" applyBorder="1" applyAlignment="1">
      <alignment horizontal="center"/>
    </xf>
    <xf numFmtId="0" fontId="78" fillId="0" borderId="8" xfId="63" applyFont="1" applyBorder="1" applyAlignment="1">
      <alignment horizontal="center"/>
    </xf>
    <xf numFmtId="0" fontId="78" fillId="0" borderId="117" xfId="63" applyFont="1" applyBorder="1" applyAlignment="1">
      <alignment horizontal="center"/>
    </xf>
    <xf numFmtId="0" fontId="78" fillId="0" borderId="36" xfId="63" applyFont="1" applyBorder="1" applyAlignment="1">
      <alignment horizontal="center"/>
    </xf>
    <xf numFmtId="0" fontId="78" fillId="0" borderId="37" xfId="63" applyFont="1" applyBorder="1" applyAlignment="1">
      <alignment horizontal="center"/>
    </xf>
    <xf numFmtId="0" fontId="78" fillId="0" borderId="116" xfId="63" applyFont="1" applyBorder="1" applyAlignment="1">
      <alignment horizontal="center"/>
    </xf>
    <xf numFmtId="0" fontId="83" fillId="0" borderId="157" xfId="63" applyFont="1" applyBorder="1" applyAlignment="1">
      <alignment horizontal="center"/>
    </xf>
    <xf numFmtId="0" fontId="83" fillId="0" borderId="159" xfId="63" applyFont="1" applyBorder="1" applyAlignment="1">
      <alignment horizontal="center"/>
    </xf>
    <xf numFmtId="0" fontId="83" fillId="0" borderId="158" xfId="63" applyFont="1" applyBorder="1" applyAlignment="1">
      <alignment horizontal="center"/>
    </xf>
    <xf numFmtId="0" fontId="82" fillId="0" borderId="17" xfId="63" applyFont="1" applyBorder="1" applyAlignment="1">
      <alignment horizontal="center" vertical="top" wrapText="1"/>
    </xf>
    <xf numFmtId="0" fontId="82" fillId="0" borderId="0" xfId="63" applyFont="1" applyAlignment="1">
      <alignment horizontal="center" vertical="top" wrapText="1"/>
    </xf>
    <xf numFmtId="0" fontId="82" fillId="0" borderId="20" xfId="63" applyFont="1" applyBorder="1" applyAlignment="1">
      <alignment horizontal="center" vertical="top" wrapText="1"/>
    </xf>
    <xf numFmtId="0" fontId="82" fillId="0" borderId="21" xfId="63" applyFont="1" applyBorder="1" applyAlignment="1">
      <alignment horizontal="center" vertical="top" wrapText="1"/>
    </xf>
    <xf numFmtId="0" fontId="82" fillId="0" borderId="10" xfId="63" applyFont="1" applyBorder="1" applyAlignment="1">
      <alignment horizontal="center" vertical="top" wrapText="1"/>
    </xf>
    <xf numFmtId="0" fontId="82" fillId="0" borderId="22" xfId="63" applyFont="1" applyBorder="1" applyAlignment="1">
      <alignment horizontal="center" vertical="top" wrapText="1"/>
    </xf>
    <xf numFmtId="0" fontId="81" fillId="0" borderId="145" xfId="63" applyFont="1" applyBorder="1" applyAlignment="1">
      <alignment horizontal="center" vertical="top"/>
    </xf>
    <xf numFmtId="0" fontId="81" fillId="0" borderId="72" xfId="63" applyFont="1" applyBorder="1" applyAlignment="1">
      <alignment horizontal="center" vertical="top"/>
    </xf>
    <xf numFmtId="0" fontId="81" fillId="0" borderId="141" xfId="63" applyFont="1" applyBorder="1" applyAlignment="1">
      <alignment horizontal="center" vertical="top"/>
    </xf>
    <xf numFmtId="0" fontId="81" fillId="0" borderId="71" xfId="63" applyFont="1" applyBorder="1" applyAlignment="1">
      <alignment horizontal="center" vertical="top"/>
    </xf>
    <xf numFmtId="0" fontId="81" fillId="0" borderId="8" xfId="63" applyFont="1" applyBorder="1" applyAlignment="1">
      <alignment horizontal="center" vertical="top"/>
    </xf>
    <xf numFmtId="0" fontId="81" fillId="0" borderId="70" xfId="63" applyFont="1" applyBorder="1" applyAlignment="1">
      <alignment horizontal="center" vertical="top"/>
    </xf>
    <xf numFmtId="0" fontId="81" fillId="0" borderId="63" xfId="63" applyFont="1" applyBorder="1" applyAlignment="1">
      <alignment horizontal="center" vertical="top"/>
    </xf>
    <xf numFmtId="0" fontId="81" fillId="0" borderId="37" xfId="63" applyFont="1" applyBorder="1" applyAlignment="1">
      <alignment horizontal="center" vertical="top"/>
    </xf>
    <xf numFmtId="0" fontId="81" fillId="0" borderId="142" xfId="63" applyFont="1" applyBorder="1" applyAlignment="1">
      <alignment horizontal="center" vertical="top"/>
    </xf>
    <xf numFmtId="0" fontId="79" fillId="0" borderId="142" xfId="63" applyFont="1" applyBorder="1" applyAlignment="1">
      <alignment horizontal="center" vertical="center" wrapText="1"/>
    </xf>
    <xf numFmtId="0" fontId="79" fillId="0" borderId="153" xfId="63" applyFont="1" applyBorder="1" applyAlignment="1">
      <alignment horizontal="center" vertical="center" wrapText="1"/>
    </xf>
    <xf numFmtId="0" fontId="81" fillId="0" borderId="80" xfId="63" applyFont="1" applyBorder="1" applyAlignment="1">
      <alignment horizontal="center" vertical="top"/>
    </xf>
    <xf numFmtId="0" fontId="81" fillId="0" borderId="81" xfId="63" applyFont="1" applyBorder="1" applyAlignment="1">
      <alignment horizontal="center" vertical="top"/>
    </xf>
    <xf numFmtId="0" fontId="81" fillId="0" borderId="35" xfId="63" applyFont="1" applyBorder="1" applyAlignment="1">
      <alignment horizontal="center" vertical="top"/>
    </xf>
    <xf numFmtId="0" fontId="81" fillId="0" borderId="117" xfId="63" applyFont="1" applyBorder="1" applyAlignment="1">
      <alignment horizontal="center" vertical="top"/>
    </xf>
    <xf numFmtId="0" fontId="81" fillId="0" borderId="36" xfId="63" applyFont="1" applyBorder="1" applyAlignment="1">
      <alignment horizontal="center" vertical="top"/>
    </xf>
    <xf numFmtId="0" fontId="81" fillId="0" borderId="116" xfId="63" applyFont="1" applyBorder="1" applyAlignment="1">
      <alignment horizontal="center" vertical="top"/>
    </xf>
    <xf numFmtId="0" fontId="84" fillId="0" borderId="15" xfId="63" applyFont="1" applyBorder="1" applyAlignment="1">
      <alignment vertical="center" wrapText="1"/>
    </xf>
    <xf numFmtId="0" fontId="84" fillId="0" borderId="16" xfId="63" applyFont="1" applyBorder="1" applyAlignment="1">
      <alignment vertical="center" wrapText="1"/>
    </xf>
    <xf numFmtId="0" fontId="84" fillId="0" borderId="17" xfId="63" applyFont="1" applyBorder="1" applyAlignment="1">
      <alignment vertical="center" wrapText="1"/>
    </xf>
    <xf numFmtId="0" fontId="84" fillId="0" borderId="20" xfId="63" applyFont="1" applyBorder="1" applyAlignment="1">
      <alignment vertical="center" wrapText="1"/>
    </xf>
    <xf numFmtId="0" fontId="84" fillId="0" borderId="21" xfId="63" applyFont="1" applyBorder="1" applyAlignment="1">
      <alignment vertical="center" wrapText="1"/>
    </xf>
    <xf numFmtId="0" fontId="84" fillId="0" borderId="22" xfId="63" applyFont="1" applyBorder="1" applyAlignment="1">
      <alignment vertical="center" wrapText="1"/>
    </xf>
    <xf numFmtId="0" fontId="93" fillId="0" borderId="31" xfId="58" applyFont="1" applyBorder="1" applyAlignment="1">
      <alignment horizontal="center" vertical="center"/>
    </xf>
    <xf numFmtId="0" fontId="93" fillId="0" borderId="19" xfId="58" applyFont="1" applyBorder="1" applyAlignment="1">
      <alignment horizontal="center" vertical="center"/>
    </xf>
    <xf numFmtId="0" fontId="93" fillId="0" borderId="32" xfId="58" applyFont="1" applyBorder="1" applyAlignment="1">
      <alignment horizontal="center" vertical="center"/>
    </xf>
    <xf numFmtId="0" fontId="93" fillId="0" borderId="28" xfId="58" applyFont="1" applyBorder="1" applyAlignment="1">
      <alignment horizontal="center" vertical="center"/>
    </xf>
    <xf numFmtId="0" fontId="93" fillId="0" borderId="0" xfId="58" applyFont="1" applyAlignment="1">
      <alignment horizontal="center" vertical="center"/>
    </xf>
    <xf numFmtId="0" fontId="93" fillId="0" borderId="29" xfId="58" applyFont="1" applyBorder="1" applyAlignment="1">
      <alignment horizontal="center" vertical="center"/>
    </xf>
    <xf numFmtId="0" fontId="93" fillId="0" borderId="33" xfId="58" applyFont="1" applyBorder="1" applyAlignment="1">
      <alignment horizontal="center" vertical="center"/>
    </xf>
    <xf numFmtId="0" fontId="93" fillId="0" borderId="34" xfId="58" applyFont="1" applyBorder="1" applyAlignment="1">
      <alignment horizontal="center" vertical="center"/>
    </xf>
    <xf numFmtId="0" fontId="93" fillId="0" borderId="60" xfId="58" applyFont="1" applyBorder="1" applyAlignment="1">
      <alignment horizontal="center" vertical="center"/>
    </xf>
    <xf numFmtId="0" fontId="71" fillId="0" borderId="8" xfId="58" applyFont="1" applyBorder="1" applyAlignment="1">
      <alignment horizontal="center" vertical="center"/>
    </xf>
    <xf numFmtId="0" fontId="106" fillId="0" borderId="8" xfId="58" applyFont="1" applyBorder="1" applyAlignment="1">
      <alignment horizontal="center" vertical="center"/>
    </xf>
    <xf numFmtId="0" fontId="48" fillId="0" borderId="0" xfId="53" applyFont="1" applyAlignment="1">
      <alignment horizontal="left" vertical="center"/>
    </xf>
    <xf numFmtId="0" fontId="71" fillId="0" borderId="70" xfId="53" applyFont="1" applyBorder="1" applyAlignment="1">
      <alignment horizontal="center" vertical="center"/>
    </xf>
    <xf numFmtId="0" fontId="71" fillId="0" borderId="71" xfId="53" applyFont="1" applyBorder="1" applyAlignment="1">
      <alignment horizontal="center" vertical="center"/>
    </xf>
    <xf numFmtId="0" fontId="96" fillId="0" borderId="8" xfId="0" applyFont="1" applyBorder="1" applyAlignment="1">
      <alignment horizontal="center" vertical="center" wrapText="1"/>
    </xf>
    <xf numFmtId="0" fontId="0" fillId="0" borderId="31" xfId="53" applyFont="1" applyBorder="1" applyAlignment="1">
      <alignment horizontal="center" vertical="center"/>
    </xf>
    <xf numFmtId="0" fontId="21" fillId="0" borderId="32" xfId="53" applyBorder="1" applyAlignment="1">
      <alignment horizontal="center" vertical="center"/>
    </xf>
    <xf numFmtId="0" fontId="21" fillId="0" borderId="28" xfId="53" applyBorder="1" applyAlignment="1">
      <alignment horizontal="center" vertical="center"/>
    </xf>
    <xf numFmtId="0" fontId="21" fillId="0" borderId="29" xfId="53" applyBorder="1" applyAlignment="1">
      <alignment horizontal="center" vertical="center"/>
    </xf>
    <xf numFmtId="0" fontId="21" fillId="0" borderId="33" xfId="53" applyBorder="1" applyAlignment="1">
      <alignment horizontal="center" vertical="center"/>
    </xf>
    <xf numFmtId="0" fontId="21" fillId="0" borderId="60" xfId="53" applyBorder="1" applyAlignment="1">
      <alignment horizontal="center" vertical="center"/>
    </xf>
    <xf numFmtId="0" fontId="0" fillId="0" borderId="70" xfId="53" applyFont="1" applyBorder="1" applyAlignment="1">
      <alignment horizontal="center" vertical="center"/>
    </xf>
    <xf numFmtId="0" fontId="21" fillId="0" borderId="71" xfId="53" applyBorder="1" applyAlignment="1">
      <alignment horizontal="center" vertical="center"/>
    </xf>
    <xf numFmtId="0" fontId="0" fillId="0" borderId="71" xfId="53" applyFont="1" applyBorder="1" applyAlignment="1">
      <alignment horizontal="center" vertical="center"/>
    </xf>
    <xf numFmtId="0" fontId="27" fillId="0" borderId="8" xfId="53" applyFont="1" applyBorder="1" applyAlignment="1">
      <alignment horizontal="center" vertical="center"/>
    </xf>
    <xf numFmtId="0" fontId="71" fillId="0" borderId="18" xfId="58" applyFont="1" applyBorder="1" applyAlignment="1">
      <alignment horizontal="center" vertical="center"/>
    </xf>
    <xf numFmtId="0" fontId="71" fillId="0" borderId="34" xfId="58" applyFont="1" applyBorder="1" applyAlignment="1">
      <alignment horizontal="center" vertical="center"/>
    </xf>
    <xf numFmtId="0" fontId="71" fillId="0" borderId="60" xfId="58" applyFont="1" applyBorder="1" applyAlignment="1">
      <alignment horizontal="center" vertical="center"/>
    </xf>
    <xf numFmtId="0" fontId="71" fillId="0" borderId="80" xfId="58" applyFont="1" applyBorder="1" applyAlignment="1">
      <alignment horizontal="center" vertical="center"/>
    </xf>
    <xf numFmtId="0" fontId="71" fillId="0" borderId="72" xfId="58" applyFont="1" applyBorder="1" applyAlignment="1">
      <alignment horizontal="center" vertical="center"/>
    </xf>
    <xf numFmtId="0" fontId="71" fillId="0" borderId="35" xfId="58" applyFont="1" applyBorder="1" applyAlignment="1">
      <alignment horizontal="center" vertical="center"/>
    </xf>
    <xf numFmtId="0" fontId="27" fillId="0" borderId="52" xfId="58" applyFont="1" applyBorder="1" applyAlignment="1">
      <alignment horizontal="center"/>
    </xf>
    <xf numFmtId="0" fontId="27" fillId="0" borderId="62" xfId="58" applyFont="1" applyBorder="1" applyAlignment="1">
      <alignment horizontal="center"/>
    </xf>
    <xf numFmtId="0" fontId="93" fillId="0" borderId="57" xfId="58" applyFont="1" applyBorder="1" applyAlignment="1">
      <alignment horizontal="center" vertical="center"/>
    </xf>
    <xf numFmtId="0" fontId="93" fillId="0" borderId="13" xfId="58" applyFont="1" applyBorder="1" applyAlignment="1">
      <alignment horizontal="center" vertical="center"/>
    </xf>
    <xf numFmtId="0" fontId="93" fillId="0" borderId="16" xfId="58" applyFont="1" applyBorder="1" applyAlignment="1">
      <alignment horizontal="center" vertical="center"/>
    </xf>
    <xf numFmtId="0" fontId="93" fillId="0" borderId="20" xfId="58" applyFont="1" applyBorder="1" applyAlignment="1">
      <alignment horizontal="center" vertical="center"/>
    </xf>
    <xf numFmtId="0" fontId="93" fillId="0" borderId="61" xfId="58" applyFont="1" applyBorder="1" applyAlignment="1">
      <alignment horizontal="center" vertical="center"/>
    </xf>
    <xf numFmtId="0" fontId="27" fillId="0" borderId="59" xfId="58" applyFont="1" applyBorder="1" applyAlignment="1">
      <alignment horizontal="center"/>
    </xf>
    <xf numFmtId="0" fontId="43" fillId="0" borderId="59" xfId="58" applyFont="1" applyBorder="1" applyAlignment="1">
      <alignment horizontal="left" vertical="center"/>
    </xf>
    <xf numFmtId="0" fontId="72" fillId="0" borderId="13" xfId="58" applyFont="1" applyBorder="1" applyAlignment="1">
      <alignment horizontal="center" vertical="center"/>
    </xf>
    <xf numFmtId="0" fontId="72" fillId="0" borderId="16" xfId="58" applyFont="1" applyBorder="1" applyAlignment="1">
      <alignment horizontal="center" vertical="center"/>
    </xf>
  </cellXfs>
  <cellStyles count="213">
    <cellStyle name="20% - Accent1" xfId="1" builtinId="30" customBuiltin="1"/>
    <cellStyle name="20% - Accent1 2" xfId="141" xr:uid="{00000000-0005-0000-0000-000001000000}"/>
    <cellStyle name="20% - Accent2" xfId="2" builtinId="34" customBuiltin="1"/>
    <cellStyle name="20% - Accent2 2" xfId="142" xr:uid="{00000000-0005-0000-0000-000003000000}"/>
    <cellStyle name="20% - Accent3" xfId="3" builtinId="38" customBuiltin="1"/>
    <cellStyle name="20% - Accent3 2" xfId="143" xr:uid="{00000000-0005-0000-0000-000005000000}"/>
    <cellStyle name="20% - Accent4" xfId="4" builtinId="42" customBuiltin="1"/>
    <cellStyle name="20% - Accent4 2" xfId="144" xr:uid="{00000000-0005-0000-0000-000007000000}"/>
    <cellStyle name="20% - Accent5" xfId="5" builtinId="46" customBuiltin="1"/>
    <cellStyle name="20% - Accent5 2" xfId="145" xr:uid="{00000000-0005-0000-0000-000009000000}"/>
    <cellStyle name="20% - Accent6" xfId="6" builtinId="50" customBuiltin="1"/>
    <cellStyle name="20% - Accent6 2" xfId="146" xr:uid="{00000000-0005-0000-0000-00000B000000}"/>
    <cellStyle name="40% - Accent1" xfId="7" builtinId="31" customBuiltin="1"/>
    <cellStyle name="40% - Accent1 2" xfId="147" xr:uid="{00000000-0005-0000-0000-00000D000000}"/>
    <cellStyle name="40% - Accent2" xfId="8" builtinId="35" customBuiltin="1"/>
    <cellStyle name="40% - Accent2 2" xfId="148" xr:uid="{00000000-0005-0000-0000-00000F000000}"/>
    <cellStyle name="40% - Accent3" xfId="9" builtinId="39" customBuiltin="1"/>
    <cellStyle name="40% - Accent3 2" xfId="149" xr:uid="{00000000-0005-0000-0000-000011000000}"/>
    <cellStyle name="40% - Accent4" xfId="10" builtinId="43" customBuiltin="1"/>
    <cellStyle name="40% - Accent4 2" xfId="150" xr:uid="{00000000-0005-0000-0000-000013000000}"/>
    <cellStyle name="40% - Accent5" xfId="11" builtinId="47" customBuiltin="1"/>
    <cellStyle name="40% - Accent5 2" xfId="151" xr:uid="{00000000-0005-0000-0000-000015000000}"/>
    <cellStyle name="40% - Accent6" xfId="12" builtinId="51" customBuiltin="1"/>
    <cellStyle name="40% - Accent6 2" xfId="152" xr:uid="{00000000-0005-0000-0000-000017000000}"/>
    <cellStyle name="60% - Accent1" xfId="13" builtinId="32" customBuiltin="1"/>
    <cellStyle name="60% - Accent1 2" xfId="153" xr:uid="{00000000-0005-0000-0000-000019000000}"/>
    <cellStyle name="60% - Accent2" xfId="14" builtinId="36" customBuiltin="1"/>
    <cellStyle name="60% - Accent2 2" xfId="154" xr:uid="{00000000-0005-0000-0000-00001B000000}"/>
    <cellStyle name="60% - Accent3" xfId="15" builtinId="40" customBuiltin="1"/>
    <cellStyle name="60% - Accent3 2" xfId="155" xr:uid="{00000000-0005-0000-0000-00001D000000}"/>
    <cellStyle name="60% - Accent4" xfId="16" builtinId="44" customBuiltin="1"/>
    <cellStyle name="60% - Accent4 2" xfId="156" xr:uid="{00000000-0005-0000-0000-00001F000000}"/>
    <cellStyle name="60% - Accent5" xfId="17" builtinId="48" customBuiltin="1"/>
    <cellStyle name="60% - Accent5 2" xfId="157" xr:uid="{00000000-0005-0000-0000-000021000000}"/>
    <cellStyle name="60% - Accent6" xfId="18" builtinId="52" customBuiltin="1"/>
    <cellStyle name="60% - Accent6 2" xfId="158" xr:uid="{00000000-0005-0000-0000-000023000000}"/>
    <cellStyle name="Accent1" xfId="19" builtinId="29" customBuiltin="1"/>
    <cellStyle name="Accent1 2" xfId="159" xr:uid="{00000000-0005-0000-0000-000025000000}"/>
    <cellStyle name="Accent2" xfId="20" builtinId="33" customBuiltin="1"/>
    <cellStyle name="Accent2 2" xfId="160" xr:uid="{00000000-0005-0000-0000-000027000000}"/>
    <cellStyle name="Accent3" xfId="21" builtinId="37" customBuiltin="1"/>
    <cellStyle name="Accent3 2" xfId="161" xr:uid="{00000000-0005-0000-0000-000029000000}"/>
    <cellStyle name="Accent4" xfId="22" builtinId="41" customBuiltin="1"/>
    <cellStyle name="Accent4 2" xfId="162" xr:uid="{00000000-0005-0000-0000-00002B000000}"/>
    <cellStyle name="Accent5" xfId="23" builtinId="45" customBuiltin="1"/>
    <cellStyle name="Accent5 2" xfId="163" xr:uid="{00000000-0005-0000-0000-00002D000000}"/>
    <cellStyle name="Accent6" xfId="24" builtinId="49" customBuiltin="1"/>
    <cellStyle name="Accent6 2" xfId="164" xr:uid="{00000000-0005-0000-0000-00002F000000}"/>
    <cellStyle name="args.style" xfId="81" xr:uid="{00000000-0005-0000-0000-000030000000}"/>
    <cellStyle name="Bad" xfId="25" builtinId="27" customBuiltin="1"/>
    <cellStyle name="Bad 2" xfId="165" xr:uid="{00000000-0005-0000-0000-000032000000}"/>
    <cellStyle name="Body" xfId="26" xr:uid="{00000000-0005-0000-0000-000033000000}"/>
    <cellStyle name="Calc Units (2)" xfId="82" xr:uid="{00000000-0005-0000-0000-000034000000}"/>
    <cellStyle name="Calculation" xfId="27" builtinId="22" customBuiltin="1"/>
    <cellStyle name="Calculation 2" xfId="166" xr:uid="{00000000-0005-0000-0000-000036000000}"/>
    <cellStyle name="category" xfId="28" xr:uid="{00000000-0005-0000-0000-000037000000}"/>
    <cellStyle name="Check Cell" xfId="29" builtinId="23" customBuiltin="1"/>
    <cellStyle name="Check Cell 2" xfId="167" xr:uid="{00000000-0005-0000-0000-000039000000}"/>
    <cellStyle name="Comma [00]" xfId="83" xr:uid="{00000000-0005-0000-0000-00003A000000}"/>
    <cellStyle name="Comma0" xfId="30" xr:uid="{00000000-0005-0000-0000-00003B000000}"/>
    <cellStyle name="Currency $" xfId="31" xr:uid="{00000000-0005-0000-0000-00003C000000}"/>
    <cellStyle name="Currency $ 2" xfId="168" xr:uid="{00000000-0005-0000-0000-00003D000000}"/>
    <cellStyle name="Currency [00]" xfId="84" xr:uid="{00000000-0005-0000-0000-00003E000000}"/>
    <cellStyle name="Currency0" xfId="32" xr:uid="{00000000-0005-0000-0000-00003F000000}"/>
    <cellStyle name="custom" xfId="85" xr:uid="{00000000-0005-0000-0000-000040000000}"/>
    <cellStyle name="date" xfId="86" xr:uid="{00000000-0005-0000-0000-000041000000}"/>
    <cellStyle name="Date Short" xfId="87" xr:uid="{00000000-0005-0000-0000-000042000000}"/>
    <cellStyle name="Enter Currency (0)" xfId="88" xr:uid="{00000000-0005-0000-0000-000043000000}"/>
    <cellStyle name="Enter Currency (2)" xfId="89" xr:uid="{00000000-0005-0000-0000-000044000000}"/>
    <cellStyle name="Enter Units (0)" xfId="90" xr:uid="{00000000-0005-0000-0000-000045000000}"/>
    <cellStyle name="Enter Units (1)" xfId="91" xr:uid="{00000000-0005-0000-0000-000046000000}"/>
    <cellStyle name="Enter Units (2)" xfId="92" xr:uid="{00000000-0005-0000-0000-000047000000}"/>
    <cellStyle name="Explanatory Text" xfId="33" builtinId="53" customBuiltin="1"/>
    <cellStyle name="Explanatory Text 2" xfId="169" xr:uid="{00000000-0005-0000-0000-000049000000}"/>
    <cellStyle name="Good" xfId="34" builtinId="26" customBuiltin="1"/>
    <cellStyle name="Good 2" xfId="170" xr:uid="{00000000-0005-0000-0000-00004B000000}"/>
    <cellStyle name="Grey" xfId="35" xr:uid="{00000000-0005-0000-0000-00004C000000}"/>
    <cellStyle name="HEADER" xfId="36" xr:uid="{00000000-0005-0000-0000-00004D000000}"/>
    <cellStyle name="Header1" xfId="37" xr:uid="{00000000-0005-0000-0000-00004E000000}"/>
    <cellStyle name="Header2" xfId="38" xr:uid="{00000000-0005-0000-0000-00004F000000}"/>
    <cellStyle name="Heading 1" xfId="39" builtinId="16" customBuiltin="1"/>
    <cellStyle name="Heading 1 2" xfId="171" xr:uid="{00000000-0005-0000-0000-000051000000}"/>
    <cellStyle name="Heading 2" xfId="40" builtinId="17" customBuiltin="1"/>
    <cellStyle name="Heading 2 2" xfId="172" xr:uid="{00000000-0005-0000-0000-000053000000}"/>
    <cellStyle name="Heading 3" xfId="41" builtinId="18" customBuiltin="1"/>
    <cellStyle name="Heading 3 2" xfId="173" xr:uid="{00000000-0005-0000-0000-000055000000}"/>
    <cellStyle name="Heading 4" xfId="42" builtinId="19" customBuiltin="1"/>
    <cellStyle name="Heading 4 2" xfId="174" xr:uid="{00000000-0005-0000-0000-000057000000}"/>
    <cellStyle name="Hyperlink" xfId="43" builtinId="8"/>
    <cellStyle name="Input" xfId="44" builtinId="20" customBuiltin="1"/>
    <cellStyle name="Input [yellow]" xfId="45" xr:uid="{00000000-0005-0000-0000-00005A000000}"/>
    <cellStyle name="Input 2" xfId="175" xr:uid="{00000000-0005-0000-0000-00005B000000}"/>
    <cellStyle name="Link Currency (0)" xfId="93" xr:uid="{00000000-0005-0000-0000-00005C000000}"/>
    <cellStyle name="Link Currency (2)" xfId="94" xr:uid="{00000000-0005-0000-0000-00005D000000}"/>
    <cellStyle name="Link Units (0)" xfId="95" xr:uid="{00000000-0005-0000-0000-00005E000000}"/>
    <cellStyle name="Link Units (1)" xfId="96" xr:uid="{00000000-0005-0000-0000-00005F000000}"/>
    <cellStyle name="Link Units (2)" xfId="97" xr:uid="{00000000-0005-0000-0000-000060000000}"/>
    <cellStyle name="Linked Cell" xfId="46" builtinId="24" customBuiltin="1"/>
    <cellStyle name="Linked Cell 2" xfId="176" xr:uid="{00000000-0005-0000-0000-000062000000}"/>
    <cellStyle name="Milliers [0]_!!!GO" xfId="98" xr:uid="{00000000-0005-0000-0000-000063000000}"/>
    <cellStyle name="Milliers_!!!GO" xfId="99" xr:uid="{00000000-0005-0000-0000-000064000000}"/>
    <cellStyle name="Model" xfId="47" xr:uid="{00000000-0005-0000-0000-000065000000}"/>
    <cellStyle name="Monétaire [0]_!!!GO" xfId="100" xr:uid="{00000000-0005-0000-0000-000066000000}"/>
    <cellStyle name="Monétaire_!!!GO" xfId="101" xr:uid="{00000000-0005-0000-0000-000067000000}"/>
    <cellStyle name="Mon騁aire [0]_AR1194" xfId="48" xr:uid="{00000000-0005-0000-0000-000068000000}"/>
    <cellStyle name="Mon騁aire_AR1194" xfId="49" xr:uid="{00000000-0005-0000-0000-000069000000}"/>
    <cellStyle name="Neutral" xfId="50" builtinId="28" customBuiltin="1"/>
    <cellStyle name="Neutral 2" xfId="177" xr:uid="{00000000-0005-0000-0000-00006B000000}"/>
    <cellStyle name="no dec" xfId="51" xr:uid="{00000000-0005-0000-0000-00006C000000}"/>
    <cellStyle name="Norma¹" xfId="102" xr:uid="{00000000-0005-0000-0000-00006D000000}"/>
    <cellStyle name="Normal" xfId="0" builtinId="0"/>
    <cellStyle name="Normal - Style1" xfId="52" xr:uid="{00000000-0005-0000-0000-00006F000000}"/>
    <cellStyle name="Normal - Style1 2" xfId="178" xr:uid="{00000000-0005-0000-0000-000070000000}"/>
    <cellStyle name="Normal 10" xfId="103" xr:uid="{00000000-0005-0000-0000-000071000000}"/>
    <cellStyle name="Normal 10 2" xfId="188" xr:uid="{00000000-0005-0000-0000-000072000000}"/>
    <cellStyle name="Normal 10 3" xfId="203" xr:uid="{00000000-0005-0000-0000-000073000000}"/>
    <cellStyle name="Normal 11" xfId="104" xr:uid="{00000000-0005-0000-0000-000074000000}"/>
    <cellStyle name="Normal 11 2" xfId="189" xr:uid="{00000000-0005-0000-0000-000075000000}"/>
    <cellStyle name="Normal 11 3" xfId="204" xr:uid="{00000000-0005-0000-0000-000076000000}"/>
    <cellStyle name="Normal 12" xfId="105" xr:uid="{00000000-0005-0000-0000-000077000000}"/>
    <cellStyle name="Normal 12 2" xfId="190" xr:uid="{00000000-0005-0000-0000-000078000000}"/>
    <cellStyle name="Normal 12 3" xfId="205" xr:uid="{00000000-0005-0000-0000-000079000000}"/>
    <cellStyle name="Normal 13" xfId="137" xr:uid="{00000000-0005-0000-0000-00007A000000}"/>
    <cellStyle name="Normal 13 2" xfId="199" xr:uid="{00000000-0005-0000-0000-00007B000000}"/>
    <cellStyle name="Normal 14" xfId="138" xr:uid="{00000000-0005-0000-0000-00007C000000}"/>
    <cellStyle name="Normal 14 2" xfId="200" xr:uid="{00000000-0005-0000-0000-00007D000000}"/>
    <cellStyle name="Normal 2" xfId="53" xr:uid="{00000000-0005-0000-0000-00007E000000}"/>
    <cellStyle name="Normal 2 2" xfId="106" xr:uid="{00000000-0005-0000-0000-00007F000000}"/>
    <cellStyle name="Normal 2 2 2" xfId="179" xr:uid="{00000000-0005-0000-0000-000080000000}"/>
    <cellStyle name="Normal 2 2 2 2" xfId="191" xr:uid="{00000000-0005-0000-0000-000081000000}"/>
    <cellStyle name="Normal 2 3" xfId="107" xr:uid="{00000000-0005-0000-0000-000082000000}"/>
    <cellStyle name="Normal 2 3 2" xfId="192" xr:uid="{00000000-0005-0000-0000-000083000000}"/>
    <cellStyle name="Normal 2 3 3" xfId="206" xr:uid="{00000000-0005-0000-0000-000084000000}"/>
    <cellStyle name="Normal 2 4" xfId="108" xr:uid="{00000000-0005-0000-0000-000085000000}"/>
    <cellStyle name="Normal 2 4 2" xfId="193" xr:uid="{00000000-0005-0000-0000-000086000000}"/>
    <cellStyle name="Normal 2 4 3" xfId="207" xr:uid="{00000000-0005-0000-0000-000087000000}"/>
    <cellStyle name="Normal 2 5" xfId="139" xr:uid="{00000000-0005-0000-0000-000088000000}"/>
    <cellStyle name="Normal 27" xfId="140" xr:uid="{00000000-0005-0000-0000-000089000000}"/>
    <cellStyle name="Normal 27 2" xfId="201" xr:uid="{00000000-0005-0000-0000-00008A000000}"/>
    <cellStyle name="Normal 3" xfId="80" xr:uid="{00000000-0005-0000-0000-00008B000000}"/>
    <cellStyle name="Normal 3 2" xfId="109" xr:uid="{00000000-0005-0000-0000-00008C000000}"/>
    <cellStyle name="Normal 3 3" xfId="187" xr:uid="{00000000-0005-0000-0000-00008D000000}"/>
    <cellStyle name="Normal 3 4" xfId="202" xr:uid="{00000000-0005-0000-0000-00008E000000}"/>
    <cellStyle name="Normal 4" xfId="110" xr:uid="{00000000-0005-0000-0000-00008F000000}"/>
    <cellStyle name="Normal 4 2" xfId="194" xr:uid="{00000000-0005-0000-0000-000090000000}"/>
    <cellStyle name="Normal 4 3" xfId="208" xr:uid="{00000000-0005-0000-0000-000091000000}"/>
    <cellStyle name="Normal 5" xfId="111" xr:uid="{00000000-0005-0000-0000-000092000000}"/>
    <cellStyle name="Normal 5 2" xfId="195" xr:uid="{00000000-0005-0000-0000-000093000000}"/>
    <cellStyle name="Normal 5 3" xfId="209" xr:uid="{00000000-0005-0000-0000-000094000000}"/>
    <cellStyle name="Normal 6" xfId="112" xr:uid="{00000000-0005-0000-0000-000095000000}"/>
    <cellStyle name="Normal 7" xfId="113" xr:uid="{00000000-0005-0000-0000-000096000000}"/>
    <cellStyle name="Normal 7 2" xfId="196" xr:uid="{00000000-0005-0000-0000-000097000000}"/>
    <cellStyle name="Normal 7 3" xfId="210" xr:uid="{00000000-0005-0000-0000-000098000000}"/>
    <cellStyle name="Normal 8" xfId="114" xr:uid="{00000000-0005-0000-0000-000099000000}"/>
    <cellStyle name="Normal 8 2" xfId="197" xr:uid="{00000000-0005-0000-0000-00009A000000}"/>
    <cellStyle name="Normal 8 3" xfId="211" xr:uid="{00000000-0005-0000-0000-00009B000000}"/>
    <cellStyle name="Normal 9" xfId="115" xr:uid="{00000000-0005-0000-0000-00009C000000}"/>
    <cellStyle name="Normal 9 2" xfId="198" xr:uid="{00000000-0005-0000-0000-00009D000000}"/>
    <cellStyle name="Normal 9 3" xfId="212" xr:uid="{00000000-0005-0000-0000-00009E000000}"/>
    <cellStyle name="Normal_AAR" xfId="54" xr:uid="{00000000-0005-0000-0000-00009F000000}"/>
    <cellStyle name="Normal_Bottom case" xfId="55" xr:uid="{00000000-0005-0000-0000-0000A0000000}"/>
    <cellStyle name="Normal_Bottom case 2" xfId="79" xr:uid="{00000000-0005-0000-0000-0000A1000000}"/>
    <cellStyle name="Normal_Copy of PSW 4 edition Mahindra M" xfId="56" xr:uid="{00000000-0005-0000-0000-0000A2000000}"/>
    <cellStyle name="Normal_Dustseal" xfId="57" xr:uid="{00000000-0005-0000-0000-0000A3000000}"/>
    <cellStyle name="Normal_formats" xfId="58" xr:uid="{00000000-0005-0000-0000-0000A4000000}"/>
    <cellStyle name="Normal_Gauge Plan" xfId="59" xr:uid="{00000000-0005-0000-0000-0000A5000000}"/>
    <cellStyle name="Normal_Header 1" xfId="60" xr:uid="{00000000-0005-0000-0000-0000A6000000}"/>
    <cellStyle name="Normal_Mahindra FF - 23.04.11" xfId="61" xr:uid="{00000000-0005-0000-0000-0000A7000000}"/>
    <cellStyle name="Normal_MSA_Formats-Variable Gauge R&amp;R(tvsm-hos)" xfId="62" xr:uid="{00000000-0005-0000-0000-0000A8000000}"/>
    <cellStyle name="Normal_MSA_Formats-Variable Gauge R&amp;R(tvsm-hos) 2" xfId="180" xr:uid="{00000000-0005-0000-0000-0000A9000000}"/>
    <cellStyle name="Normal_Packing Standard" xfId="63" xr:uid="{00000000-0005-0000-0000-0000AA000000}"/>
    <cellStyle name="Normal_PPAP Documents for MTWL (2)" xfId="64" xr:uid="{00000000-0005-0000-0000-0000AB000000}"/>
    <cellStyle name="Note" xfId="65" builtinId="10" customBuiltin="1"/>
    <cellStyle name="Note 2" xfId="181" xr:uid="{00000000-0005-0000-0000-0000AD000000}"/>
    <cellStyle name="Œ…‹æØ‚è [0.00]_!!!GO" xfId="116" xr:uid="{00000000-0005-0000-0000-0000AE000000}"/>
    <cellStyle name="Œ…‹æØ‚è_!!!GO" xfId="117" xr:uid="{00000000-0005-0000-0000-0000AF000000}"/>
    <cellStyle name="Output" xfId="66" builtinId="21" customBuiltin="1"/>
    <cellStyle name="Output 2" xfId="182" xr:uid="{00000000-0005-0000-0000-0000B1000000}"/>
    <cellStyle name="per.style" xfId="118" xr:uid="{00000000-0005-0000-0000-0000B2000000}"/>
    <cellStyle name="Percent [0]" xfId="119" xr:uid="{00000000-0005-0000-0000-0000B3000000}"/>
    <cellStyle name="Percent [00]" xfId="120" xr:uid="{00000000-0005-0000-0000-0000B4000000}"/>
    <cellStyle name="Percent [2]" xfId="67" xr:uid="{00000000-0005-0000-0000-0000B5000000}"/>
    <cellStyle name="Percent [2] 2" xfId="183" xr:uid="{00000000-0005-0000-0000-0000B6000000}"/>
    <cellStyle name="Percent_Oil Filling Machine - Flow Meter E - Line D" xfId="68" xr:uid="{00000000-0005-0000-0000-0000B7000000}"/>
    <cellStyle name="PERCENTAGE" xfId="69" xr:uid="{00000000-0005-0000-0000-0000B8000000}"/>
    <cellStyle name="PrePop Currency (0)" xfId="121" xr:uid="{00000000-0005-0000-0000-0000B9000000}"/>
    <cellStyle name="PrePop Currency (2)" xfId="122" xr:uid="{00000000-0005-0000-0000-0000BA000000}"/>
    <cellStyle name="PrePop Units (0)" xfId="123" xr:uid="{00000000-0005-0000-0000-0000BB000000}"/>
    <cellStyle name="PrePop Units (1)" xfId="124" xr:uid="{00000000-0005-0000-0000-0000BC000000}"/>
    <cellStyle name="PrePop Units (2)" xfId="125" xr:uid="{00000000-0005-0000-0000-0000BD000000}"/>
    <cellStyle name="PSChar" xfId="126" xr:uid="{00000000-0005-0000-0000-0000BE000000}"/>
    <cellStyle name="PSDate" xfId="127" xr:uid="{00000000-0005-0000-0000-0000BF000000}"/>
    <cellStyle name="PSDec" xfId="128" xr:uid="{00000000-0005-0000-0000-0000C0000000}"/>
    <cellStyle name="PSHeading" xfId="129" xr:uid="{00000000-0005-0000-0000-0000C1000000}"/>
    <cellStyle name="PSInt" xfId="130" xr:uid="{00000000-0005-0000-0000-0000C2000000}"/>
    <cellStyle name="PSSpacer" xfId="131" xr:uid="{00000000-0005-0000-0000-0000C3000000}"/>
    <cellStyle name="STANDARD" xfId="132" xr:uid="{00000000-0005-0000-0000-0000C4000000}"/>
    <cellStyle name="subhead" xfId="70" xr:uid="{00000000-0005-0000-0000-0000C5000000}"/>
    <cellStyle name="Text Indent A" xfId="133" xr:uid="{00000000-0005-0000-0000-0000C6000000}"/>
    <cellStyle name="Text Indent B" xfId="134" xr:uid="{00000000-0005-0000-0000-0000C7000000}"/>
    <cellStyle name="Text Indent C" xfId="135" xr:uid="{00000000-0005-0000-0000-0000C8000000}"/>
    <cellStyle name="Title" xfId="71" builtinId="15" customBuiltin="1"/>
    <cellStyle name="Title 2" xfId="184" xr:uid="{00000000-0005-0000-0000-0000CA000000}"/>
    <cellStyle name="Total" xfId="72" builtinId="25" customBuiltin="1"/>
    <cellStyle name="Total 2" xfId="185" xr:uid="{00000000-0005-0000-0000-0000CC000000}"/>
    <cellStyle name="tttttt" xfId="136" xr:uid="{00000000-0005-0000-0000-0000CD000000}"/>
    <cellStyle name="Warning Text" xfId="73" builtinId="11" customBuiltin="1"/>
    <cellStyle name="Warning Text 2" xfId="186" xr:uid="{00000000-0005-0000-0000-0000CF000000}"/>
    <cellStyle name="桁区切り [0.00]_2.6 - PFMEA" xfId="74" xr:uid="{00000000-0005-0000-0000-0000D0000000}"/>
    <cellStyle name="桁区切り_2.6 - PFMEA" xfId="75" xr:uid="{00000000-0005-0000-0000-0000D1000000}"/>
    <cellStyle name="標準_2.6 - PFMEA" xfId="76" xr:uid="{00000000-0005-0000-0000-0000D2000000}"/>
    <cellStyle name="通貨 [0.00]_2.6 - PFMEA" xfId="77" xr:uid="{00000000-0005-0000-0000-0000D3000000}"/>
    <cellStyle name="通貨_2.6 - PFMEA" xfId="78" xr:uid="{00000000-0005-0000-0000-0000D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36.xml"/><Relationship Id="rId76" Type="http://schemas.openxmlformats.org/officeDocument/2006/relationships/externalLink" Target="externalLinks/externalLink44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66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47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77" Type="http://schemas.openxmlformats.org/officeDocument/2006/relationships/externalLink" Target="externalLinks/externalLink4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48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59" Type="http://schemas.openxmlformats.org/officeDocument/2006/relationships/externalLink" Target="externalLinks/externalLink27.xml"/><Relationship Id="rId67" Type="http://schemas.openxmlformats.org/officeDocument/2006/relationships/externalLink" Target="externalLinks/externalLink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externalLink" Target="externalLinks/externalLink22.xml"/><Relationship Id="rId62" Type="http://schemas.openxmlformats.org/officeDocument/2006/relationships/externalLink" Target="externalLinks/externalLink30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83" Type="http://schemas.openxmlformats.org/officeDocument/2006/relationships/externalLink" Target="externalLinks/externalLink5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57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49.xml"/><Relationship Id="rId86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462102689486572E-2"/>
          <c:y val="3.5665342701560042E-2"/>
          <c:w val="0.90220048899755456"/>
          <c:h val="0.8710574082880923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Capability2'!$W$9:$W$49</c:f>
              <c:numCache>
                <c:formatCode>0.0000</c:formatCode>
                <c:ptCount val="41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37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37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5-4BE2-85A9-0022F682BAEA}"/>
            </c:ext>
          </c:extLst>
        </c:ser>
        <c:ser>
          <c:idx val="1"/>
          <c:order val="1"/>
          <c:spPr>
            <a:solidFill>
              <a:srgbClr val="99CC00"/>
            </a:solidFill>
            <a:ln w="25400">
              <a:noFill/>
            </a:ln>
          </c:spPr>
          <c:invertIfNegative val="0"/>
          <c:dPt>
            <c:idx val="15"/>
            <c:invertIfNegative val="0"/>
            <c:bubble3D val="0"/>
            <c:spPr>
              <a:solidFill>
                <a:srgbClr val="00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FB5-4BE2-85A9-0022F682BAEA}"/>
              </c:ext>
            </c:extLst>
          </c:dPt>
          <c:dPt>
            <c:idx val="27"/>
            <c:invertIfNegative val="0"/>
            <c:bubble3D val="0"/>
            <c:spPr>
              <a:solidFill>
                <a:srgbClr val="00000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FB5-4BE2-85A9-0022F682BAEA}"/>
              </c:ext>
            </c:extLst>
          </c:dPt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Capability2'!$X$9:$X$49</c:f>
              <c:numCache>
                <c:formatCode>0.0000</c:formatCode>
                <c:ptCount val="41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9.25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9.25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B5-4BE2-85A9-0022F682B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581376"/>
        <c:axId val="122582912"/>
      </c:barChart>
      <c:lineChart>
        <c:grouping val="standard"/>
        <c:varyColors val="0"/>
        <c:ser>
          <c:idx val="0"/>
          <c:order val="2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Capability2'!$Y$10:$Y$48</c:f>
              <c:numCache>
                <c:formatCode>0.0000</c:formatCode>
                <c:ptCount val="39"/>
                <c:pt idx="0">
                  <c:v>2.572850281254001E-14</c:v>
                </c:pt>
                <c:pt idx="1">
                  <c:v>4.5719942616319899E-13</c:v>
                </c:pt>
                <c:pt idx="2">
                  <c:v>7.1767504060507441E-12</c:v>
                </c:pt>
                <c:pt idx="3">
                  <c:v>9.9515821542788286E-11</c:v>
                </c:pt>
                <c:pt idx="4">
                  <c:v>1.219016699422388E-9</c:v>
                </c:pt>
                <c:pt idx="5">
                  <c:v>1.3191417497466086E-8</c:v>
                </c:pt>
                <c:pt idx="6">
                  <c:v>1.2610970918000206E-7</c:v>
                </c:pt>
                <c:pt idx="7">
                  <c:v>1.0651031017560804E-6</c:v>
                </c:pt>
                <c:pt idx="8">
                  <c:v>7.9475170973718138E-6</c:v>
                </c:pt>
                <c:pt idx="9">
                  <c:v>5.2393616763752637E-5</c:v>
                </c:pt>
                <c:pt idx="10">
                  <c:v>3.0517044742980496E-4</c:v>
                </c:pt>
                <c:pt idx="11">
                  <c:v>1.5704839944672207E-3</c:v>
                </c:pt>
                <c:pt idx="12">
                  <c:v>7.1410300731105675E-3</c:v>
                </c:pt>
                <c:pt idx="13">
                  <c:v>2.869019039152159E-2</c:v>
                </c:pt>
                <c:pt idx="14">
                  <c:v>0.10184967141288559</c:v>
                </c:pt>
                <c:pt idx="15">
                  <c:v>0.31948268697527799</c:v>
                </c:pt>
                <c:pt idx="16">
                  <c:v>0.88553101682009794</c:v>
                </c:pt>
                <c:pt idx="17">
                  <c:v>2.168880327402376</c:v>
                </c:pt>
                <c:pt idx="18">
                  <c:v>4.6940604878378132</c:v>
                </c:pt>
                <c:pt idx="19">
                  <c:v>8.977351660591756</c:v>
                </c:pt>
                <c:pt idx="20">
                  <c:v>15.171854617612333</c:v>
                </c:pt>
                <c:pt idx="21">
                  <c:v>22.658105799740145</c:v>
                </c:pt>
                <c:pt idx="22">
                  <c:v>29.902383660228452</c:v>
                </c:pt>
                <c:pt idx="23">
                  <c:v>34.87283388098426</c:v>
                </c:pt>
                <c:pt idx="24">
                  <c:v>35.939247208598459</c:v>
                </c:pt>
                <c:pt idx="25">
                  <c:v>32.730393495605711</c:v>
                </c:pt>
                <c:pt idx="26">
                  <c:v>26.34106526995669</c:v>
                </c:pt>
                <c:pt idx="27">
                  <c:v>18.73327791975257</c:v>
                </c:pt>
                <c:pt idx="28">
                  <c:v>11.773082138572111</c:v>
                </c:pt>
                <c:pt idx="29">
                  <c:v>6.5382167410050904</c:v>
                </c:pt>
                <c:pt idx="30">
                  <c:v>3.2086117209213763</c:v>
                </c:pt>
                <c:pt idx="31">
                  <c:v>1.3914221661661332</c:v>
                </c:pt>
                <c:pt idx="32">
                  <c:v>0.53318632797147347</c:v>
                </c:pt>
                <c:pt idx="33">
                  <c:v>0.18053904839617374</c:v>
                </c:pt>
                <c:pt idx="34">
                  <c:v>5.4016743992098638E-2</c:v>
                </c:pt>
                <c:pt idx="35">
                  <c:v>1.4280492690802768E-2</c:v>
                </c:pt>
                <c:pt idx="36">
                  <c:v>3.3358565433157412E-3</c:v>
                </c:pt>
                <c:pt idx="37">
                  <c:v>6.8851316640609482E-4</c:v>
                </c:pt>
                <c:pt idx="38">
                  <c:v>1.2555924415125414E-4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FB5-4BE2-85A9-0022F682BAEA}"/>
            </c:ext>
          </c:extLst>
        </c:ser>
        <c:ser>
          <c:idx val="1"/>
          <c:order val="3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Capability2'!$V$9:$V$49</c:f>
              <c:numCache>
                <c:formatCode>0.0000</c:formatCode>
                <c:ptCount val="41"/>
                <c:pt idx="1">
                  <c:v>2.2667963605827409E-5</c:v>
                </c:pt>
                <c:pt idx="2">
                  <c:v>1.3963881702763457E-4</c:v>
                </c:pt>
                <c:pt idx="3">
                  <c:v>7.6001539867690026E-4</c:v>
                </c:pt>
                <c:pt idx="4">
                  <c:v>3.6548600042959818E-3</c:v>
                </c:pt>
                <c:pt idx="5">
                  <c:v>1.5529602820828194E-2</c:v>
                </c:pt>
                <c:pt idx="6">
                  <c:v>5.8304200417297308E-2</c:v>
                </c:pt>
                <c:pt idx="7">
                  <c:v>0.19341820517116987</c:v>
                </c:pt>
                <c:pt idx="8">
                  <c:v>0.56697041918419977</c:v>
                </c:pt>
                <c:pt idx="9">
                  <c:v>1.4685742487906628</c:v>
                </c:pt>
                <c:pt idx="10">
                  <c:v>3.3613219239739971</c:v>
                </c:pt>
                <c:pt idx="11">
                  <c:v>6.7984282701458847</c:v>
                </c:pt>
                <c:pt idx="12">
                  <c:v>12.150549251449092</c:v>
                </c:pt>
                <c:pt idx="13">
                  <c:v>19.190056771221112</c:v>
                </c:pt>
                <c:pt idx="14">
                  <c:v>26.782599840476021</c:v>
                </c:pt>
                <c:pt idx="15">
                  <c:v>33.031451309319067</c:v>
                </c:pt>
                <c:pt idx="16">
                  <c:v>36</c:v>
                </c:pt>
                <c:pt idx="17">
                  <c:v>34.671918501092144</c:v>
                </c:pt>
                <c:pt idx="18">
                  <c:v>29.508933129262523</c:v>
                </c:pt>
                <c:pt idx="19">
                  <c:v>22.193626503279845</c:v>
                </c:pt>
                <c:pt idx="20">
                  <c:v>14.750276940962749</c:v>
                </c:pt>
                <c:pt idx="21">
                  <c:v>8.6629612908346054</c:v>
                </c:pt>
                <c:pt idx="22">
                  <c:v>4.4959679617428474</c:v>
                </c:pt>
                <c:pt idx="23">
                  <c:v>2.0618934269628197</c:v>
                </c:pt>
                <c:pt idx="24">
                  <c:v>0.83558409282070656</c:v>
                </c:pt>
                <c:pt idx="25">
                  <c:v>0.29921895103013246</c:v>
                </c:pt>
                <c:pt idx="26">
                  <c:v>9.4679588376320858E-2</c:v>
                </c:pt>
                <c:pt idx="27">
                  <c:v>2.6471872493181343E-2</c:v>
                </c:pt>
                <c:pt idx="28">
                  <c:v>6.5398246551005975E-3</c:v>
                </c:pt>
                <c:pt idx="29">
                  <c:v>1.4275530046690542E-3</c:v>
                </c:pt>
                <c:pt idx="30">
                  <c:v>2.7533038030791451E-4</c:v>
                </c:pt>
                <c:pt idx="31">
                  <c:v>4.6918313527044645E-5</c:v>
                </c:pt>
                <c:pt idx="32">
                  <c:v>7.063943851644754E-6</c:v>
                </c:pt>
                <c:pt idx="33">
                  <c:v>9.3963362241410187E-7</c:v>
                </c:pt>
                <c:pt idx="34">
                  <c:v>1.1042463052510837E-7</c:v>
                </c:pt>
                <c:pt idx="35">
                  <c:v>1.1464588301017265E-8</c:v>
                </c:pt>
                <c:pt idx="36">
                  <c:v>1.0515505459847519E-9</c:v>
                </c:pt>
                <c:pt idx="37">
                  <c:v>8.5189844889397758E-11</c:v>
                </c:pt>
                <c:pt idx="38">
                  <c:v>6.1115074778180087E-12</c:v>
                </c:pt>
                <c:pt idx="39">
                  <c:v>3.7125980005436502E-13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FB5-4BE2-85A9-0022F682BAEA}"/>
            </c:ext>
          </c:extLst>
        </c:ser>
        <c:ser>
          <c:idx val="2"/>
          <c:order val="4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Capability2'!$U$9:$U$49</c:f>
              <c:numCache>
                <c:formatCode>0.0000</c:formatCode>
                <c:ptCount val="41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30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FB5-4BE2-85A9-0022F682BAEA}"/>
            </c:ext>
          </c:extLst>
        </c:ser>
        <c:ser>
          <c:idx val="3"/>
          <c:order val="5"/>
          <c:spPr>
            <a:ln w="25400">
              <a:solidFill>
                <a:srgbClr val="800000"/>
              </a:solidFill>
              <a:prstDash val="lgDash"/>
            </a:ln>
          </c:spPr>
          <c:marker>
            <c:symbol val="none"/>
          </c:marker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Capability2'!$Z$10:$Z$48</c:f>
              <c:numCache>
                <c:formatCode>0.0000</c:formatCode>
                <c:ptCount val="39"/>
                <c:pt idx="0">
                  <c:v>2.0230523589596333E-5</c:v>
                </c:pt>
                <c:pt idx="1">
                  <c:v>1.2555924414811437E-4</c:v>
                </c:pt>
                <c:pt idx="2">
                  <c:v>6.8851316641651032E-4</c:v>
                </c:pt>
                <c:pt idx="3">
                  <c:v>3.3358565433760172E-3</c:v>
                </c:pt>
                <c:pt idx="4">
                  <c:v>1.4280492690978266E-2</c:v>
                </c:pt>
                <c:pt idx="5">
                  <c:v>5.4016743992721571E-2</c:v>
                </c:pt>
                <c:pt idx="6">
                  <c:v>0.1805390483980446</c:v>
                </c:pt>
                <c:pt idx="7">
                  <c:v>0.53318632797643284</c:v>
                </c:pt>
                <c:pt idx="8">
                  <c:v>1.3914221661775061</c:v>
                </c:pt>
                <c:pt idx="9">
                  <c:v>3.208611720943944</c:v>
                </c:pt>
                <c:pt idx="10">
                  <c:v>6.5382167410437306</c:v>
                </c:pt>
                <c:pt idx="11">
                  <c:v>11.77308213862848</c:v>
                </c:pt>
                <c:pt idx="12">
                  <c:v>18.73327791982117</c:v>
                </c:pt>
                <c:pt idx="13">
                  <c:v>26.341065270023524</c:v>
                </c:pt>
                <c:pt idx="14">
                  <c:v>32.730393495651946</c:v>
                </c:pt>
                <c:pt idx="15">
                  <c:v>35.939247208608826</c:v>
                </c:pt>
                <c:pt idx="16">
                  <c:v>34.872833880955106</c:v>
                </c:pt>
                <c:pt idx="17">
                  <c:v>29.902383660169821</c:v>
                </c:pt>
                <c:pt idx="18">
                  <c:v>22.658105799670242</c:v>
                </c:pt>
                <c:pt idx="19">
                  <c:v>15.171854617548432</c:v>
                </c:pt>
                <c:pt idx="20">
                  <c:v>8.9773516605438939</c:v>
                </c:pt>
                <c:pt idx="21">
                  <c:v>4.6940604878074748</c:v>
                </c:pt>
                <c:pt idx="22">
                  <c:v>2.1688803273859323</c:v>
                </c:pt>
                <c:pt idx="23">
                  <c:v>0.88553101681237778</c:v>
                </c:pt>
                <c:pt idx="24">
                  <c:v>0.31948268697214843</c:v>
                </c:pt>
                <c:pt idx="25">
                  <c:v>0.10184967141175923</c:v>
                </c:pt>
                <c:pt idx="26">
                  <c:v>2.8690190391167401E-2</c:v>
                </c:pt>
                <c:pt idx="27">
                  <c:v>7.1410300730258367E-3</c:v>
                </c:pt>
                <c:pt idx="28">
                  <c:v>1.5704839944377508E-3</c:v>
                </c:pt>
                <c:pt idx="29">
                  <c:v>3.051704474239822E-4</c:v>
                </c:pt>
                <c:pt idx="30">
                  <c:v>5.2393616760461352E-5</c:v>
                </c:pt>
                <c:pt idx="31">
                  <c:v>7.9475171014584157E-6</c:v>
                </c:pt>
                <c:pt idx="32">
                  <c:v>1.0651030994012748E-6</c:v>
                </c:pt>
                <c:pt idx="33">
                  <c:v>1.261097287915898E-7</c:v>
                </c:pt>
                <c:pt idx="34">
                  <c:v>1.3191403306408592E-8</c:v>
                </c:pt>
                <c:pt idx="35">
                  <c:v>1.2190172742554284E-9</c:v>
                </c:pt>
                <c:pt idx="36">
                  <c:v>9.9526184860727851E-11</c:v>
                </c:pt>
                <c:pt idx="37">
                  <c:v>7.1681699856650478E-12</c:v>
                </c:pt>
                <c:pt idx="38">
                  <c:v>4.5693513852844924E-13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9FB5-4BE2-85A9-0022F682B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81376"/>
        <c:axId val="122582912"/>
      </c:lineChart>
      <c:catAx>
        <c:axId val="122581376"/>
        <c:scaling>
          <c:orientation val="minMax"/>
        </c:scaling>
        <c:delete val="0"/>
        <c:axPos val="b"/>
        <c:numFmt formatCode="0.00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82912"/>
        <c:crossesAt val="0"/>
        <c:auto val="1"/>
        <c:lblAlgn val="ctr"/>
        <c:lblOffset val="100"/>
        <c:tickLblSkip val="3"/>
        <c:tickMarkSkip val="1"/>
        <c:noMultiLvlLbl val="0"/>
      </c:catAx>
      <c:valAx>
        <c:axId val="122582912"/>
        <c:scaling>
          <c:orientation val="minMax"/>
          <c:max val="3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81376"/>
        <c:crosses val="autoZero"/>
        <c:crossBetween val="between"/>
        <c:majorUnit val="1"/>
        <c:minorUnit val="0.2"/>
      </c:valAx>
      <c:spPr>
        <a:noFill/>
        <a:ln w="3175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94376528117859"/>
          <c:y val="0.95901768426488065"/>
          <c:w val="0.6295843520782396"/>
          <c:h val="3.00546448087432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Histogram</a:t>
            </a:r>
          </a:p>
        </c:rich>
      </c:tx>
      <c:layout>
        <c:manualLayout>
          <c:xMode val="edge"/>
          <c:yMode val="edge"/>
          <c:x val="0.43882579114806797"/>
          <c:y val="3.405572755418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19258688107529"/>
          <c:y val="0.13312693498452013"/>
          <c:w val="0.86133836961723409"/>
          <c:h val="0.6284829721362225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'9B. Initial Process Capability2'!$N$56:$N$62</c:f>
              <c:strCache>
                <c:ptCount val="7"/>
                <c:pt idx="0">
                  <c:v>0-0.1</c:v>
                </c:pt>
                <c:pt idx="1">
                  <c:v>0.1-0.3</c:v>
                </c:pt>
                <c:pt idx="2">
                  <c:v>0.3-0.5</c:v>
                </c:pt>
                <c:pt idx="3">
                  <c:v>0.5-0.7</c:v>
                </c:pt>
                <c:pt idx="4">
                  <c:v>0.7-0.9</c:v>
                </c:pt>
                <c:pt idx="5">
                  <c:v>0.9-1.1</c:v>
                </c:pt>
                <c:pt idx="6">
                  <c:v>&gt;1.1</c:v>
                </c:pt>
              </c:strCache>
            </c:strRef>
          </c:cat>
          <c:val>
            <c:numRef>
              <c:f>'9B. Initial Process Capability2'!$R$56:$R$62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0-46D4-B7CC-130CD298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07328"/>
        <c:axId val="127909248"/>
      </c:barChart>
      <c:catAx>
        <c:axId val="12790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Class Width</a:t>
                </a:r>
              </a:p>
            </c:rich>
          </c:tx>
          <c:layout>
            <c:manualLayout>
              <c:xMode val="edge"/>
              <c:yMode val="edge"/>
              <c:x val="0.47471486129489077"/>
              <c:y val="0.87925696594427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0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9092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1.9575856443719977E-2"/>
              <c:y val="0.32507739938082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0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462102689486572E-2"/>
          <c:y val="3.5665342701560056E-2"/>
          <c:w val="0.90220048899755456"/>
          <c:h val="0.8710574082880927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Capability2'!$W$9:$W$49</c:f>
              <c:numCache>
                <c:formatCode>0.0000</c:formatCode>
                <c:ptCount val="41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37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37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9-4503-8CE1-F3C2936BE142}"/>
            </c:ext>
          </c:extLst>
        </c:ser>
        <c:ser>
          <c:idx val="1"/>
          <c:order val="1"/>
          <c:spPr>
            <a:solidFill>
              <a:srgbClr val="99CC00"/>
            </a:solidFill>
            <a:ln w="25400">
              <a:noFill/>
            </a:ln>
          </c:spPr>
          <c:invertIfNegative val="0"/>
          <c:dPt>
            <c:idx val="15"/>
            <c:invertIfNegative val="0"/>
            <c:bubble3D val="0"/>
            <c:spPr>
              <a:solidFill>
                <a:srgbClr val="00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D89-4503-8CE1-F3C2936BE142}"/>
              </c:ext>
            </c:extLst>
          </c:dPt>
          <c:dPt>
            <c:idx val="27"/>
            <c:invertIfNegative val="0"/>
            <c:bubble3D val="0"/>
            <c:spPr>
              <a:solidFill>
                <a:srgbClr val="000000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D89-4503-8CE1-F3C2936BE142}"/>
              </c:ext>
            </c:extLst>
          </c:dPt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Capability2'!$X$9:$X$49</c:f>
              <c:numCache>
                <c:formatCode>0.0000</c:formatCode>
                <c:ptCount val="41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9.25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9.25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89-4503-8CE1-F3C2936B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70272"/>
        <c:axId val="127800448"/>
      </c:barChart>
      <c:lineChart>
        <c:grouping val="standard"/>
        <c:varyColors val="0"/>
        <c:ser>
          <c:idx val="0"/>
          <c:order val="2"/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Capability2'!$Y$10:$Y$48</c:f>
              <c:numCache>
                <c:formatCode>0.0000</c:formatCode>
                <c:ptCount val="39"/>
                <c:pt idx="0">
                  <c:v>2.572850281254001E-14</c:v>
                </c:pt>
                <c:pt idx="1">
                  <c:v>4.5719942616319899E-13</c:v>
                </c:pt>
                <c:pt idx="2">
                  <c:v>7.1767504060507441E-12</c:v>
                </c:pt>
                <c:pt idx="3">
                  <c:v>9.9515821542788286E-11</c:v>
                </c:pt>
                <c:pt idx="4">
                  <c:v>1.219016699422388E-9</c:v>
                </c:pt>
                <c:pt idx="5">
                  <c:v>1.3191417497466086E-8</c:v>
                </c:pt>
                <c:pt idx="6">
                  <c:v>1.2610970918000206E-7</c:v>
                </c:pt>
                <c:pt idx="7">
                  <c:v>1.0651031017560804E-6</c:v>
                </c:pt>
                <c:pt idx="8">
                  <c:v>7.9475170973718138E-6</c:v>
                </c:pt>
                <c:pt idx="9">
                  <c:v>5.2393616763752637E-5</c:v>
                </c:pt>
                <c:pt idx="10">
                  <c:v>3.0517044742980496E-4</c:v>
                </c:pt>
                <c:pt idx="11">
                  <c:v>1.5704839944672207E-3</c:v>
                </c:pt>
                <c:pt idx="12">
                  <c:v>7.1410300731105675E-3</c:v>
                </c:pt>
                <c:pt idx="13">
                  <c:v>2.869019039152159E-2</c:v>
                </c:pt>
                <c:pt idx="14">
                  <c:v>0.10184967141288559</c:v>
                </c:pt>
                <c:pt idx="15">
                  <c:v>0.31948268697527799</c:v>
                </c:pt>
                <c:pt idx="16">
                  <c:v>0.88553101682009794</c:v>
                </c:pt>
                <c:pt idx="17">
                  <c:v>2.168880327402376</c:v>
                </c:pt>
                <c:pt idx="18">
                  <c:v>4.6940604878378132</c:v>
                </c:pt>
                <c:pt idx="19">
                  <c:v>8.977351660591756</c:v>
                </c:pt>
                <c:pt idx="20">
                  <c:v>15.171854617612333</c:v>
                </c:pt>
                <c:pt idx="21">
                  <c:v>22.658105799740145</c:v>
                </c:pt>
                <c:pt idx="22">
                  <c:v>29.902383660228452</c:v>
                </c:pt>
                <c:pt idx="23">
                  <c:v>34.87283388098426</c:v>
                </c:pt>
                <c:pt idx="24">
                  <c:v>35.939247208598459</c:v>
                </c:pt>
                <c:pt idx="25">
                  <c:v>32.730393495605711</c:v>
                </c:pt>
                <c:pt idx="26">
                  <c:v>26.34106526995669</c:v>
                </c:pt>
                <c:pt idx="27">
                  <c:v>18.73327791975257</c:v>
                </c:pt>
                <c:pt idx="28">
                  <c:v>11.773082138572111</c:v>
                </c:pt>
                <c:pt idx="29">
                  <c:v>6.5382167410050904</c:v>
                </c:pt>
                <c:pt idx="30">
                  <c:v>3.2086117209213763</c:v>
                </c:pt>
                <c:pt idx="31">
                  <c:v>1.3914221661661332</c:v>
                </c:pt>
                <c:pt idx="32">
                  <c:v>0.53318632797147347</c:v>
                </c:pt>
                <c:pt idx="33">
                  <c:v>0.18053904839617374</c:v>
                </c:pt>
                <c:pt idx="34">
                  <c:v>5.4016743992098638E-2</c:v>
                </c:pt>
                <c:pt idx="35">
                  <c:v>1.4280492690802768E-2</c:v>
                </c:pt>
                <c:pt idx="36">
                  <c:v>3.3358565433157412E-3</c:v>
                </c:pt>
                <c:pt idx="37">
                  <c:v>6.8851316640609482E-4</c:v>
                </c:pt>
                <c:pt idx="38">
                  <c:v>1.2555924415125414E-4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D89-4503-8CE1-F3C2936BE142}"/>
            </c:ext>
          </c:extLst>
        </c:ser>
        <c:ser>
          <c:idx val="1"/>
          <c:order val="3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Capability2'!$V$9:$V$49</c:f>
              <c:numCache>
                <c:formatCode>0.0000</c:formatCode>
                <c:ptCount val="41"/>
                <c:pt idx="1">
                  <c:v>2.2667963605827409E-5</c:v>
                </c:pt>
                <c:pt idx="2">
                  <c:v>1.3963881702763457E-4</c:v>
                </c:pt>
                <c:pt idx="3">
                  <c:v>7.6001539867690026E-4</c:v>
                </c:pt>
                <c:pt idx="4">
                  <c:v>3.6548600042959818E-3</c:v>
                </c:pt>
                <c:pt idx="5">
                  <c:v>1.5529602820828194E-2</c:v>
                </c:pt>
                <c:pt idx="6">
                  <c:v>5.8304200417297308E-2</c:v>
                </c:pt>
                <c:pt idx="7">
                  <c:v>0.19341820517116987</c:v>
                </c:pt>
                <c:pt idx="8">
                  <c:v>0.56697041918419977</c:v>
                </c:pt>
                <c:pt idx="9">
                  <c:v>1.4685742487906628</c:v>
                </c:pt>
                <c:pt idx="10">
                  <c:v>3.3613219239739971</c:v>
                </c:pt>
                <c:pt idx="11">
                  <c:v>6.7984282701458847</c:v>
                </c:pt>
                <c:pt idx="12">
                  <c:v>12.150549251449092</c:v>
                </c:pt>
                <c:pt idx="13">
                  <c:v>19.190056771221112</c:v>
                </c:pt>
                <c:pt idx="14">
                  <c:v>26.782599840476021</c:v>
                </c:pt>
                <c:pt idx="15">
                  <c:v>33.031451309319067</c:v>
                </c:pt>
                <c:pt idx="16">
                  <c:v>36</c:v>
                </c:pt>
                <c:pt idx="17">
                  <c:v>34.671918501092144</c:v>
                </c:pt>
                <c:pt idx="18">
                  <c:v>29.508933129262523</c:v>
                </c:pt>
                <c:pt idx="19">
                  <c:v>22.193626503279845</c:v>
                </c:pt>
                <c:pt idx="20">
                  <c:v>14.750276940962749</c:v>
                </c:pt>
                <c:pt idx="21">
                  <c:v>8.6629612908346054</c:v>
                </c:pt>
                <c:pt idx="22">
                  <c:v>4.4959679617428474</c:v>
                </c:pt>
                <c:pt idx="23">
                  <c:v>2.0618934269628197</c:v>
                </c:pt>
                <c:pt idx="24">
                  <c:v>0.83558409282070656</c:v>
                </c:pt>
                <c:pt idx="25">
                  <c:v>0.29921895103013246</c:v>
                </c:pt>
                <c:pt idx="26">
                  <c:v>9.4679588376320858E-2</c:v>
                </c:pt>
                <c:pt idx="27">
                  <c:v>2.6471872493181343E-2</c:v>
                </c:pt>
                <c:pt idx="28">
                  <c:v>6.5398246551005975E-3</c:v>
                </c:pt>
                <c:pt idx="29">
                  <c:v>1.4275530046690542E-3</c:v>
                </c:pt>
                <c:pt idx="30">
                  <c:v>2.7533038030791451E-4</c:v>
                </c:pt>
                <c:pt idx="31">
                  <c:v>4.6918313527044645E-5</c:v>
                </c:pt>
                <c:pt idx="32">
                  <c:v>7.063943851644754E-6</c:v>
                </c:pt>
                <c:pt idx="33">
                  <c:v>9.3963362241410187E-7</c:v>
                </c:pt>
                <c:pt idx="34">
                  <c:v>1.1042463052510837E-7</c:v>
                </c:pt>
                <c:pt idx="35">
                  <c:v>1.1464588301017265E-8</c:v>
                </c:pt>
                <c:pt idx="36">
                  <c:v>1.0515505459847519E-9</c:v>
                </c:pt>
                <c:pt idx="37">
                  <c:v>8.5189844889397758E-11</c:v>
                </c:pt>
                <c:pt idx="38">
                  <c:v>6.1115074778180087E-12</c:v>
                </c:pt>
                <c:pt idx="39">
                  <c:v>3.7125980005436502E-13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D89-4503-8CE1-F3C2936BE142}"/>
            </c:ext>
          </c:extLst>
        </c:ser>
        <c:ser>
          <c:idx val="2"/>
          <c:order val="4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Capability2'!$U$9:$U$49</c:f>
              <c:numCache>
                <c:formatCode>0.0000</c:formatCode>
                <c:ptCount val="41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30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D89-4503-8CE1-F3C2936BE142}"/>
            </c:ext>
          </c:extLst>
        </c:ser>
        <c:ser>
          <c:idx val="3"/>
          <c:order val="5"/>
          <c:spPr>
            <a:ln w="25400">
              <a:solidFill>
                <a:srgbClr val="800000"/>
              </a:solidFill>
              <a:prstDash val="lgDash"/>
            </a:ln>
          </c:spPr>
          <c:marker>
            <c:symbol val="none"/>
          </c:marker>
          <c:cat>
            <c:numRef>
              <c:f>'9B. Initial Process Capability2'!$T$9:$T$49</c:f>
              <c:numCache>
                <c:formatCode>0.0000</c:formatCode>
                <c:ptCount val="41"/>
                <c:pt idx="0">
                  <c:v>64.25</c:v>
                </c:pt>
                <c:pt idx="1">
                  <c:v>64.275000000000006</c:v>
                </c:pt>
                <c:pt idx="2">
                  <c:v>64.300000000000011</c:v>
                </c:pt>
                <c:pt idx="3">
                  <c:v>64.325000000000017</c:v>
                </c:pt>
                <c:pt idx="4">
                  <c:v>64.350000000000023</c:v>
                </c:pt>
                <c:pt idx="5">
                  <c:v>64.375000000000028</c:v>
                </c:pt>
                <c:pt idx="6">
                  <c:v>64.400000000000034</c:v>
                </c:pt>
                <c:pt idx="7">
                  <c:v>64.42500000000004</c:v>
                </c:pt>
                <c:pt idx="8">
                  <c:v>64.450000000000045</c:v>
                </c:pt>
                <c:pt idx="9">
                  <c:v>64.475000000000051</c:v>
                </c:pt>
                <c:pt idx="10">
                  <c:v>64.500000000000057</c:v>
                </c:pt>
                <c:pt idx="11">
                  <c:v>64.525000000000063</c:v>
                </c:pt>
                <c:pt idx="12">
                  <c:v>64.550000000000068</c:v>
                </c:pt>
                <c:pt idx="13">
                  <c:v>64.575000000000074</c:v>
                </c:pt>
                <c:pt idx="14">
                  <c:v>64.60000000000008</c:v>
                </c:pt>
                <c:pt idx="15">
                  <c:v>64.625000000000085</c:v>
                </c:pt>
                <c:pt idx="16">
                  <c:v>64.650000000000091</c:v>
                </c:pt>
                <c:pt idx="17">
                  <c:v>64.675000000000097</c:v>
                </c:pt>
                <c:pt idx="18">
                  <c:v>64.700000000000102</c:v>
                </c:pt>
                <c:pt idx="19">
                  <c:v>64.725000000000108</c:v>
                </c:pt>
                <c:pt idx="20">
                  <c:v>64.750000000000114</c:v>
                </c:pt>
                <c:pt idx="21">
                  <c:v>64.775000000000119</c:v>
                </c:pt>
                <c:pt idx="22">
                  <c:v>64.800000000000125</c:v>
                </c:pt>
                <c:pt idx="23">
                  <c:v>64.825000000000131</c:v>
                </c:pt>
                <c:pt idx="24">
                  <c:v>64.850000000000136</c:v>
                </c:pt>
                <c:pt idx="25">
                  <c:v>64.875000000000142</c:v>
                </c:pt>
                <c:pt idx="26">
                  <c:v>64.900000000000148</c:v>
                </c:pt>
                <c:pt idx="27">
                  <c:v>64.925000000000153</c:v>
                </c:pt>
                <c:pt idx="28">
                  <c:v>64.950000000000159</c:v>
                </c:pt>
                <c:pt idx="29">
                  <c:v>64.975000000000165</c:v>
                </c:pt>
                <c:pt idx="30">
                  <c:v>65.000000000000171</c:v>
                </c:pt>
                <c:pt idx="31">
                  <c:v>65.025000000000176</c:v>
                </c:pt>
                <c:pt idx="32">
                  <c:v>65.050000000000182</c:v>
                </c:pt>
                <c:pt idx="33">
                  <c:v>65.075000000000188</c:v>
                </c:pt>
                <c:pt idx="34">
                  <c:v>65.100000000000193</c:v>
                </c:pt>
                <c:pt idx="35">
                  <c:v>65.125000000000199</c:v>
                </c:pt>
                <c:pt idx="36">
                  <c:v>65.150000000000205</c:v>
                </c:pt>
                <c:pt idx="37">
                  <c:v>65.17500000000021</c:v>
                </c:pt>
                <c:pt idx="38">
                  <c:v>65.200000000000216</c:v>
                </c:pt>
                <c:pt idx="39">
                  <c:v>65.225000000000222</c:v>
                </c:pt>
                <c:pt idx="40">
                  <c:v>65.25</c:v>
                </c:pt>
              </c:numCache>
            </c:numRef>
          </c:cat>
          <c:val>
            <c:numRef>
              <c:f>'9B. Initial Process Capability2'!$Z$10:$Z$48</c:f>
              <c:numCache>
                <c:formatCode>0.0000</c:formatCode>
                <c:ptCount val="39"/>
                <c:pt idx="0">
                  <c:v>2.0230523589596333E-5</c:v>
                </c:pt>
                <c:pt idx="1">
                  <c:v>1.2555924414811437E-4</c:v>
                </c:pt>
                <c:pt idx="2">
                  <c:v>6.8851316641651032E-4</c:v>
                </c:pt>
                <c:pt idx="3">
                  <c:v>3.3358565433760172E-3</c:v>
                </c:pt>
                <c:pt idx="4">
                  <c:v>1.4280492690978266E-2</c:v>
                </c:pt>
                <c:pt idx="5">
                  <c:v>5.4016743992721571E-2</c:v>
                </c:pt>
                <c:pt idx="6">
                  <c:v>0.1805390483980446</c:v>
                </c:pt>
                <c:pt idx="7">
                  <c:v>0.53318632797643284</c:v>
                </c:pt>
                <c:pt idx="8">
                  <c:v>1.3914221661775061</c:v>
                </c:pt>
                <c:pt idx="9">
                  <c:v>3.208611720943944</c:v>
                </c:pt>
                <c:pt idx="10">
                  <c:v>6.5382167410437306</c:v>
                </c:pt>
                <c:pt idx="11">
                  <c:v>11.77308213862848</c:v>
                </c:pt>
                <c:pt idx="12">
                  <c:v>18.73327791982117</c:v>
                </c:pt>
                <c:pt idx="13">
                  <c:v>26.341065270023524</c:v>
                </c:pt>
                <c:pt idx="14">
                  <c:v>32.730393495651946</c:v>
                </c:pt>
                <c:pt idx="15">
                  <c:v>35.939247208608826</c:v>
                </c:pt>
                <c:pt idx="16">
                  <c:v>34.872833880955106</c:v>
                </c:pt>
                <c:pt idx="17">
                  <c:v>29.902383660169821</c:v>
                </c:pt>
                <c:pt idx="18">
                  <c:v>22.658105799670242</c:v>
                </c:pt>
                <c:pt idx="19">
                  <c:v>15.171854617548432</c:v>
                </c:pt>
                <c:pt idx="20">
                  <c:v>8.9773516605438939</c:v>
                </c:pt>
                <c:pt idx="21">
                  <c:v>4.6940604878074748</c:v>
                </c:pt>
                <c:pt idx="22">
                  <c:v>2.1688803273859323</c:v>
                </c:pt>
                <c:pt idx="23">
                  <c:v>0.88553101681237778</c:v>
                </c:pt>
                <c:pt idx="24">
                  <c:v>0.31948268697214843</c:v>
                </c:pt>
                <c:pt idx="25">
                  <c:v>0.10184967141175923</c:v>
                </c:pt>
                <c:pt idx="26">
                  <c:v>2.8690190391167401E-2</c:v>
                </c:pt>
                <c:pt idx="27">
                  <c:v>7.1410300730258367E-3</c:v>
                </c:pt>
                <c:pt idx="28">
                  <c:v>1.5704839944377508E-3</c:v>
                </c:pt>
                <c:pt idx="29">
                  <c:v>3.051704474239822E-4</c:v>
                </c:pt>
                <c:pt idx="30">
                  <c:v>5.2393616760461352E-5</c:v>
                </c:pt>
                <c:pt idx="31">
                  <c:v>7.9475171014584157E-6</c:v>
                </c:pt>
                <c:pt idx="32">
                  <c:v>1.0651030994012748E-6</c:v>
                </c:pt>
                <c:pt idx="33">
                  <c:v>1.261097287915898E-7</c:v>
                </c:pt>
                <c:pt idx="34">
                  <c:v>1.3191403306408592E-8</c:v>
                </c:pt>
                <c:pt idx="35">
                  <c:v>1.2190172742554284E-9</c:v>
                </c:pt>
                <c:pt idx="36">
                  <c:v>9.9526184860727851E-11</c:v>
                </c:pt>
                <c:pt idx="37">
                  <c:v>7.1681699856650478E-12</c:v>
                </c:pt>
                <c:pt idx="38">
                  <c:v>4.5693513852844924E-13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0D89-4503-8CE1-F3C2936B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70272"/>
        <c:axId val="127800448"/>
      </c:lineChart>
      <c:catAx>
        <c:axId val="127270272"/>
        <c:scaling>
          <c:orientation val="minMax"/>
        </c:scaling>
        <c:delete val="0"/>
        <c:axPos val="b"/>
        <c:numFmt formatCode="0.00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00448"/>
        <c:crossesAt val="0"/>
        <c:auto val="1"/>
        <c:lblAlgn val="ctr"/>
        <c:lblOffset val="100"/>
        <c:tickLblSkip val="3"/>
        <c:tickMarkSkip val="1"/>
        <c:noMultiLvlLbl val="0"/>
      </c:catAx>
      <c:valAx>
        <c:axId val="127800448"/>
        <c:scaling>
          <c:orientation val="minMax"/>
          <c:max val="39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70272"/>
        <c:crosses val="autoZero"/>
        <c:crossBetween val="between"/>
        <c:majorUnit val="1"/>
        <c:minorUnit val="0.2"/>
      </c:valAx>
      <c:spPr>
        <a:noFill/>
        <a:ln w="3175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94376528117867"/>
          <c:y val="0.95901768426488065"/>
          <c:w val="0.6295843520782396"/>
          <c:h val="3.00546448087432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Histogram</a:t>
            </a:r>
          </a:p>
        </c:rich>
      </c:tx>
      <c:layout>
        <c:manualLayout>
          <c:xMode val="edge"/>
          <c:yMode val="edge"/>
          <c:x val="0.43882579114806819"/>
          <c:y val="3.405572755418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19258688107529"/>
          <c:y val="0.13312693498452013"/>
          <c:w val="0.86133836961723387"/>
          <c:h val="0.6284829721362225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'9B. Initial Process Capabil 3'!$N$56:$N$62</c:f>
              <c:strCache>
                <c:ptCount val="7"/>
                <c:pt idx="0">
                  <c:v>0-0.1</c:v>
                </c:pt>
                <c:pt idx="1">
                  <c:v>0.1-0.3</c:v>
                </c:pt>
                <c:pt idx="2">
                  <c:v>0.3-0.5</c:v>
                </c:pt>
                <c:pt idx="3">
                  <c:v>0.5-0.7</c:v>
                </c:pt>
                <c:pt idx="4">
                  <c:v>0.7-0.9</c:v>
                </c:pt>
                <c:pt idx="5">
                  <c:v>0.9-1.1</c:v>
                </c:pt>
                <c:pt idx="6">
                  <c:v>&gt;1.1</c:v>
                </c:pt>
              </c:strCache>
            </c:strRef>
          </c:cat>
          <c:val>
            <c:numRef>
              <c:f>'9B. Initial Process Capabil 3'!$R$56:$R$62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5-4D9D-A0F5-D5F745A9D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836928"/>
        <c:axId val="127838848"/>
      </c:barChart>
      <c:catAx>
        <c:axId val="12783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Class Width</a:t>
                </a:r>
              </a:p>
            </c:rich>
          </c:tx>
          <c:layout>
            <c:manualLayout>
              <c:xMode val="edge"/>
              <c:yMode val="edge"/>
              <c:x val="0.4747148612948911"/>
              <c:y val="0.87925696594427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3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838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1.9575856443719983E-2"/>
              <c:y val="0.32507739938082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3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6C. PFMEA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'PPAP Document Check List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hyperlink" Target="#'PPAP Document Check List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PPAP Document Check List'!A1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PPAP Document Check List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hyperlink" Target="#'PPAP Document Check List'!A1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PAP Document Check List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hyperlink" Target="#'PPAP Document Check List'!A1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PPAP Document Check List'!A1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PPAP Document Check List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6B Process Function Sheet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2</xdr:col>
      <xdr:colOff>38100</xdr:colOff>
      <xdr:row>0</xdr:row>
      <xdr:rowOff>0</xdr:rowOff>
    </xdr:to>
    <xdr:pic>
      <xdr:nvPicPr>
        <xdr:cNvPr id="3191" name="Picture 13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 r="-12500" b="14894"/>
        <a:stretch>
          <a:fillRect/>
        </a:stretch>
      </xdr:blipFill>
      <xdr:spPr bwMode="auto">
        <a:xfrm>
          <a:off x="171450" y="0"/>
          <a:ext cx="1190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0</xdr:rowOff>
    </xdr:from>
    <xdr:to>
      <xdr:col>2</xdr:col>
      <xdr:colOff>38100</xdr:colOff>
      <xdr:row>0</xdr:row>
      <xdr:rowOff>0</xdr:rowOff>
    </xdr:to>
    <xdr:pic>
      <xdr:nvPicPr>
        <xdr:cNvPr id="3192" name="Picture 14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/>
        <a:srcRect r="-12500" b="14894"/>
        <a:stretch>
          <a:fillRect/>
        </a:stretch>
      </xdr:blipFill>
      <xdr:spPr bwMode="auto">
        <a:xfrm>
          <a:off x="171450" y="0"/>
          <a:ext cx="1190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9</xdr:row>
      <xdr:rowOff>114300</xdr:rowOff>
    </xdr:from>
    <xdr:to>
      <xdr:col>9</xdr:col>
      <xdr:colOff>123825</xdr:colOff>
      <xdr:row>23</xdr:row>
      <xdr:rowOff>47625</xdr:rowOff>
    </xdr:to>
    <xdr:sp macro="" textlink="">
      <xdr:nvSpPr>
        <xdr:cNvPr id="3088" name="WordArt 16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14400" y="1047750"/>
          <a:ext cx="4800600" cy="2200275"/>
        </a:xfrm>
        <a:prstGeom prst="rect">
          <a:avLst/>
        </a:prstGeom>
      </xdr:spPr>
      <xdr:txBody>
        <a:bodyPr wrap="none" fromWordArt="1">
          <a:prstTxWarp prst="textCascadeUp">
            <a:avLst>
              <a:gd name="adj" fmla="val 45315"/>
            </a:avLst>
          </a:prstTxWarp>
          <a:scene3d>
            <a:camera prst="legacyPerspectiveFront">
              <a:rot lat="20519999" lon="1080000" rev="0"/>
            </a:camera>
            <a:lightRig rig="legacyHarsh2" dir="b"/>
          </a:scene3d>
          <a:sp3d extrusionH="430200" prstMaterial="legacyMatte">
            <a:extrusionClr>
              <a:srgbClr val="FF6600"/>
            </a:extrusionClr>
          </a:sp3d>
        </a:bodyPr>
        <a:lstStyle/>
        <a:p>
          <a:pPr algn="ctr" rtl="0"/>
          <a:r>
            <a:rPr lang="en-US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FFE701"/>
                  </a:gs>
                  <a:gs pos="100000">
                    <a:srgbClr val="FE3E02"/>
                  </a:gs>
                </a:gsLst>
                <a:lin ang="5400000" scaled="1"/>
              </a:gradFill>
              <a:effectLst/>
              <a:latin typeface="Arial Black"/>
            </a:rPr>
            <a:t>PPAP </a:t>
          </a:r>
        </a:p>
      </xdr:txBody>
    </xdr:sp>
    <xdr:clientData/>
  </xdr:twoCellAnchor>
  <xdr:twoCellAnchor>
    <xdr:from>
      <xdr:col>0</xdr:col>
      <xdr:colOff>590550</xdr:colOff>
      <xdr:row>22</xdr:row>
      <xdr:rowOff>76200</xdr:rowOff>
    </xdr:from>
    <xdr:to>
      <xdr:col>9</xdr:col>
      <xdr:colOff>561975</xdr:colOff>
      <xdr:row>26</xdr:row>
      <xdr:rowOff>142875</xdr:rowOff>
    </xdr:to>
    <xdr:sp macro="" textlink="">
      <xdr:nvSpPr>
        <xdr:cNvPr id="3089" name="WordArt 17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90550" y="3695700"/>
          <a:ext cx="5495925" cy="714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Arial Black"/>
            </a:rPr>
            <a:t>DOCUMENT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3</xdr:row>
      <xdr:rowOff>152399</xdr:rowOff>
    </xdr:to>
    <xdr:pic>
      <xdr:nvPicPr>
        <xdr:cNvPr id="8" name="Picture 7" descr="E:\OLD DOCUMENT\logo\SILogoL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0" y="0"/>
          <a:ext cx="1809750" cy="6476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438150</xdr:colOff>
      <xdr:row>0</xdr:row>
      <xdr:rowOff>0</xdr:rowOff>
    </xdr:from>
    <xdr:to>
      <xdr:col>17</xdr:col>
      <xdr:colOff>590550</xdr:colOff>
      <xdr:row>2</xdr:row>
      <xdr:rowOff>104775</xdr:rowOff>
    </xdr:to>
    <xdr:sp macro="" textlink="">
      <xdr:nvSpPr>
        <xdr:cNvPr id="64515" name="Auto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FC0000}"/>
            </a:ext>
          </a:extLst>
        </xdr:cNvPr>
        <xdr:cNvSpPr>
          <a:spLocks noChangeArrowheads="1"/>
        </xdr:cNvSpPr>
      </xdr:nvSpPr>
      <xdr:spPr bwMode="auto">
        <a:xfrm>
          <a:off x="9677400" y="0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NEXT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34</xdr:row>
      <xdr:rowOff>0</xdr:rowOff>
    </xdr:from>
    <xdr:to>
      <xdr:col>6</xdr:col>
      <xdr:colOff>247650</xdr:colOff>
      <xdr:row>34</xdr:row>
      <xdr:rowOff>0</xdr:rowOff>
    </xdr:to>
    <xdr:sp macro="" textlink="">
      <xdr:nvSpPr>
        <xdr:cNvPr id="65545" name="Arc 4">
          <a:extLst>
            <a:ext uri="{FF2B5EF4-FFF2-40B4-BE49-F238E27FC236}">
              <a16:creationId xmlns:a16="http://schemas.microsoft.com/office/drawing/2014/main" id="{00000000-0008-0000-0A00-000009000100}"/>
            </a:ext>
          </a:extLst>
        </xdr:cNvPr>
        <xdr:cNvSpPr>
          <a:spLocks/>
        </xdr:cNvSpPr>
      </xdr:nvSpPr>
      <xdr:spPr bwMode="auto">
        <a:xfrm>
          <a:off x="4038600" y="10963275"/>
          <a:ext cx="200025" cy="0"/>
        </a:xfrm>
        <a:custGeom>
          <a:avLst/>
          <a:gdLst>
            <a:gd name="T0" fmla="*/ 100013 w 43200"/>
            <a:gd name="T1" fmla="*/ 0 h 43200"/>
            <a:gd name="T2" fmla="*/ 100013 w 43200"/>
            <a:gd name="T3" fmla="*/ 0 h 43200"/>
            <a:gd name="T4" fmla="*/ 100013 w 43200"/>
            <a:gd name="T5" fmla="*/ 0 h 43200"/>
            <a:gd name="T6" fmla="*/ 0 60000 65536"/>
            <a:gd name="T7" fmla="*/ 0 60000 65536"/>
            <a:gd name="T8" fmla="*/ 0 60000 65536"/>
            <a:gd name="T9" fmla="*/ 0 w 43200"/>
            <a:gd name="T10" fmla="*/ 0 h 43200"/>
            <a:gd name="T11" fmla="*/ 43200 w 43200"/>
            <a:gd name="T12" fmla="*/ 0 h 43200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43200" h="43200" fill="none" extrusionOk="0">
              <a:moveTo>
                <a:pt x="21599" y="0"/>
              </a:moveTo>
            </a:path>
            <a:path w="43200" h="43200" stroke="0" extrusionOk="0">
              <a:moveTo>
                <a:pt x="21599" y="0"/>
              </a:moveTo>
              <a:lnTo>
                <a:pt x="21600" y="2160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381000</xdr:colOff>
      <xdr:row>1</xdr:row>
      <xdr:rowOff>0</xdr:rowOff>
    </xdr:from>
    <xdr:to>
      <xdr:col>28</xdr:col>
      <xdr:colOff>533400</xdr:colOff>
      <xdr:row>3</xdr:row>
      <xdr:rowOff>104775</xdr:rowOff>
    </xdr:to>
    <xdr:sp macro="" textlink="">
      <xdr:nvSpPr>
        <xdr:cNvPr id="65541" name="Auto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5000100}"/>
            </a:ext>
          </a:extLst>
        </xdr:cNvPr>
        <xdr:cNvSpPr>
          <a:spLocks noChangeArrowheads="1"/>
        </xdr:cNvSpPr>
      </xdr:nvSpPr>
      <xdr:spPr bwMode="auto">
        <a:xfrm flipH="1">
          <a:off x="14316075" y="1619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  <xdr:twoCellAnchor>
    <xdr:from>
      <xdr:col>18</xdr:col>
      <xdr:colOff>381000</xdr:colOff>
      <xdr:row>1</xdr:row>
      <xdr:rowOff>0</xdr:rowOff>
    </xdr:from>
    <xdr:to>
      <xdr:col>19</xdr:col>
      <xdr:colOff>533400</xdr:colOff>
      <xdr:row>3</xdr:row>
      <xdr:rowOff>104775</xdr:rowOff>
    </xdr:to>
    <xdr:sp macro="" textlink="">
      <xdr:nvSpPr>
        <xdr:cNvPr id="4" name="Auto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rrowheads="1"/>
        </xdr:cNvSpPr>
      </xdr:nvSpPr>
      <xdr:spPr bwMode="auto">
        <a:xfrm flipH="1">
          <a:off x="25908000" y="114300"/>
          <a:ext cx="790575" cy="75247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7</xdr:row>
          <xdr:rowOff>38100</xdr:rowOff>
        </xdr:from>
        <xdr:to>
          <xdr:col>14</xdr:col>
          <xdr:colOff>257175</xdr:colOff>
          <xdr:row>7</xdr:row>
          <xdr:rowOff>285750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A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See PFMEA Index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</xdr:row>
          <xdr:rowOff>47625</xdr:rowOff>
        </xdr:from>
        <xdr:to>
          <xdr:col>16</xdr:col>
          <xdr:colOff>1238250</xdr:colOff>
          <xdr:row>7</xdr:row>
          <xdr:rowOff>285750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A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Doc Ctr/Other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</xdr:row>
          <xdr:rowOff>9525</xdr:rowOff>
        </xdr:from>
        <xdr:to>
          <xdr:col>19</xdr:col>
          <xdr:colOff>95250</xdr:colOff>
          <xdr:row>7</xdr:row>
          <xdr:rowOff>285750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A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N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Above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104775</xdr:rowOff>
        </xdr:from>
        <xdr:to>
          <xdr:col>2</xdr:col>
          <xdr:colOff>66675</xdr:colOff>
          <xdr:row>1</xdr:row>
          <xdr:rowOff>314325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A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IN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BOTH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5</xdr:row>
          <xdr:rowOff>123825</xdr:rowOff>
        </xdr:from>
        <xdr:to>
          <xdr:col>2</xdr:col>
          <xdr:colOff>47625</xdr:colOff>
          <xdr:row>6</xdr:row>
          <xdr:rowOff>104775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A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IN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English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6</xdr:row>
          <xdr:rowOff>200025</xdr:rowOff>
        </xdr:from>
        <xdr:to>
          <xdr:col>2</xdr:col>
          <xdr:colOff>47625</xdr:colOff>
          <xdr:row>7</xdr:row>
          <xdr:rowOff>219075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A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IN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Native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0</xdr:row>
      <xdr:rowOff>47625</xdr:rowOff>
    </xdr:from>
    <xdr:to>
      <xdr:col>12</xdr:col>
      <xdr:colOff>457200</xdr:colOff>
      <xdr:row>2</xdr:row>
      <xdr:rowOff>152400</xdr:rowOff>
    </xdr:to>
    <xdr:sp macro="" textlink="">
      <xdr:nvSpPr>
        <xdr:cNvPr id="39942" name="Auto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9C0000}"/>
            </a:ext>
          </a:extLst>
        </xdr:cNvPr>
        <xdr:cNvSpPr>
          <a:spLocks noChangeArrowheads="1"/>
        </xdr:cNvSpPr>
      </xdr:nvSpPr>
      <xdr:spPr bwMode="auto">
        <a:xfrm flipH="1">
          <a:off x="6686550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590550</xdr:colOff>
      <xdr:row>0</xdr:row>
      <xdr:rowOff>47625</xdr:rowOff>
    </xdr:from>
    <xdr:to>
      <xdr:col>11</xdr:col>
      <xdr:colOff>133350</xdr:colOff>
      <xdr:row>2</xdr:row>
      <xdr:rowOff>152400</xdr:rowOff>
    </xdr:to>
    <xdr:sp macro="" textlink="">
      <xdr:nvSpPr>
        <xdr:cNvPr id="6041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1EC0000}"/>
            </a:ext>
          </a:extLst>
        </xdr:cNvPr>
        <xdr:cNvSpPr>
          <a:spLocks noChangeArrowheads="1"/>
        </xdr:cNvSpPr>
      </xdr:nvSpPr>
      <xdr:spPr bwMode="auto">
        <a:xfrm flipH="1">
          <a:off x="6076950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590550</xdr:colOff>
      <xdr:row>0</xdr:row>
      <xdr:rowOff>47625</xdr:rowOff>
    </xdr:from>
    <xdr:to>
      <xdr:col>11</xdr:col>
      <xdr:colOff>133350</xdr:colOff>
      <xdr:row>2</xdr:row>
      <xdr:rowOff>152400</xdr:rowOff>
    </xdr:to>
    <xdr:sp macro="" textlink="">
      <xdr:nvSpPr>
        <xdr:cNvPr id="6144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1F00000}"/>
            </a:ext>
          </a:extLst>
        </xdr:cNvPr>
        <xdr:cNvSpPr>
          <a:spLocks noChangeArrowheads="1"/>
        </xdr:cNvSpPr>
      </xdr:nvSpPr>
      <xdr:spPr bwMode="auto">
        <a:xfrm flipH="1">
          <a:off x="6076950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590550</xdr:colOff>
      <xdr:row>0</xdr:row>
      <xdr:rowOff>47625</xdr:rowOff>
    </xdr:from>
    <xdr:to>
      <xdr:col>11</xdr:col>
      <xdr:colOff>133350</xdr:colOff>
      <xdr:row>2</xdr:row>
      <xdr:rowOff>152400</xdr:rowOff>
    </xdr:to>
    <xdr:sp macro="" textlink="">
      <xdr:nvSpPr>
        <xdr:cNvPr id="62465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1F40000}"/>
            </a:ext>
          </a:extLst>
        </xdr:cNvPr>
        <xdr:cNvSpPr>
          <a:spLocks noChangeArrowheads="1"/>
        </xdr:cNvSpPr>
      </xdr:nvSpPr>
      <xdr:spPr bwMode="auto">
        <a:xfrm flipH="1">
          <a:off x="6076950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0</xdr:row>
      <xdr:rowOff>47625</xdr:rowOff>
    </xdr:from>
    <xdr:to>
      <xdr:col>12</xdr:col>
      <xdr:colOff>276225</xdr:colOff>
      <xdr:row>2</xdr:row>
      <xdr:rowOff>152400</xdr:rowOff>
    </xdr:to>
    <xdr:sp macro="" textlink="">
      <xdr:nvSpPr>
        <xdr:cNvPr id="8249" name="AutoShape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39200000}"/>
            </a:ext>
          </a:extLst>
        </xdr:cNvPr>
        <xdr:cNvSpPr>
          <a:spLocks noChangeArrowheads="1"/>
        </xdr:cNvSpPr>
      </xdr:nvSpPr>
      <xdr:spPr bwMode="auto">
        <a:xfrm flipH="1">
          <a:off x="10134600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8</xdr:row>
      <xdr:rowOff>0</xdr:rowOff>
    </xdr:from>
    <xdr:to>
      <xdr:col>9</xdr:col>
      <xdr:colOff>981075</xdr:colOff>
      <xdr:row>44</xdr:row>
      <xdr:rowOff>66675</xdr:rowOff>
    </xdr:to>
    <xdr:graphicFrame macro="">
      <xdr:nvGraphicFramePr>
        <xdr:cNvPr id="48137" name="Chart 5">
          <a:extLst>
            <a:ext uri="{FF2B5EF4-FFF2-40B4-BE49-F238E27FC236}">
              <a16:creationId xmlns:a16="http://schemas.microsoft.com/office/drawing/2014/main" id="{00000000-0008-0000-1100-000009B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180975</xdr:colOff>
      <xdr:row>51</xdr:row>
      <xdr:rowOff>180975</xdr:rowOff>
    </xdr:from>
    <xdr:to>
      <xdr:col>8</xdr:col>
      <xdr:colOff>28575</xdr:colOff>
      <xdr:row>68</xdr:row>
      <xdr:rowOff>9525</xdr:rowOff>
    </xdr:to>
    <xdr:graphicFrame macro="">
      <xdr:nvGraphicFramePr>
        <xdr:cNvPr id="48138" name="Chart 5">
          <a:extLst>
            <a:ext uri="{FF2B5EF4-FFF2-40B4-BE49-F238E27FC236}">
              <a16:creationId xmlns:a16="http://schemas.microsoft.com/office/drawing/2014/main" id="{00000000-0008-0000-1100-00000AB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0</xdr:row>
      <xdr:rowOff>133350</xdr:rowOff>
    </xdr:from>
    <xdr:to>
      <xdr:col>1</xdr:col>
      <xdr:colOff>762000</xdr:colOff>
      <xdr:row>2</xdr:row>
      <xdr:rowOff>76200</xdr:rowOff>
    </xdr:to>
    <xdr:pic>
      <xdr:nvPicPr>
        <xdr:cNvPr id="48139" name="Picture 2">
          <a:extLst>
            <a:ext uri="{FF2B5EF4-FFF2-40B4-BE49-F238E27FC236}">
              <a16:creationId xmlns:a16="http://schemas.microsoft.com/office/drawing/2014/main" id="{00000000-0008-0000-1100-00000BB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70000" contrast="-70000"/>
        </a:blip>
        <a:srcRect/>
        <a:stretch>
          <a:fillRect/>
        </a:stretch>
      </xdr:blipFill>
      <xdr:spPr bwMode="auto">
        <a:xfrm>
          <a:off x="85725" y="133350"/>
          <a:ext cx="1495425" cy="342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0</xdr:row>
      <xdr:rowOff>114300</xdr:rowOff>
    </xdr:from>
    <xdr:to>
      <xdr:col>1</xdr:col>
      <xdr:colOff>790575</xdr:colOff>
      <xdr:row>2</xdr:row>
      <xdr:rowOff>114300</xdr:rowOff>
    </xdr:to>
    <xdr:sp macro="" textlink="">
      <xdr:nvSpPr>
        <xdr:cNvPr id="48135" name="Rectangle 7">
          <a:extLst>
            <a:ext uri="{FF2B5EF4-FFF2-40B4-BE49-F238E27FC236}">
              <a16:creationId xmlns:a16="http://schemas.microsoft.com/office/drawing/2014/main" id="{00000000-0008-0000-1100-000007BC0000}"/>
            </a:ext>
          </a:extLst>
        </xdr:cNvPr>
        <xdr:cNvSpPr>
          <a:spLocks noChangeArrowheads="1"/>
        </xdr:cNvSpPr>
      </xdr:nvSpPr>
      <xdr:spPr bwMode="auto">
        <a:xfrm>
          <a:off x="57150" y="114300"/>
          <a:ext cx="1552575" cy="400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Supplier Logo &amp; Address</a:t>
          </a:r>
        </a:p>
      </xdr:txBody>
    </xdr:sp>
    <xdr:clientData/>
  </xdr:twoCellAnchor>
  <xdr:twoCellAnchor>
    <xdr:from>
      <xdr:col>11</xdr:col>
      <xdr:colOff>171450</xdr:colOff>
      <xdr:row>0</xdr:row>
      <xdr:rowOff>47625</xdr:rowOff>
    </xdr:from>
    <xdr:to>
      <xdr:col>11</xdr:col>
      <xdr:colOff>933450</xdr:colOff>
      <xdr:row>2</xdr:row>
      <xdr:rowOff>76200</xdr:rowOff>
    </xdr:to>
    <xdr:sp macro="" textlink="">
      <xdr:nvSpPr>
        <xdr:cNvPr id="48136" name="AutoShape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8BC0000}"/>
            </a:ext>
          </a:extLst>
        </xdr:cNvPr>
        <xdr:cNvSpPr>
          <a:spLocks noChangeArrowheads="1"/>
        </xdr:cNvSpPr>
      </xdr:nvSpPr>
      <xdr:spPr bwMode="auto">
        <a:xfrm flipH="1">
          <a:off x="10429875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0.14706</cdr:x>
      <cdr:y>0.90438</cdr:y>
    </cdr:from>
    <cdr:to>
      <cdr:x>0.14706</cdr:x>
      <cdr:y>0.90438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2950" y="6298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0.14706</cdr:x>
      <cdr:y>0.90438</cdr:y>
    </cdr:from>
    <cdr:to>
      <cdr:x>0.14706</cdr:x>
      <cdr:y>0.90438</cdr:y>
    </cdr:to>
    <cdr:sp macro="" textlink="">
      <cdr:nvSpPr>
        <cdr:cNvPr id="3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2950" y="6298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8</xdr:row>
      <xdr:rowOff>0</xdr:rowOff>
    </xdr:from>
    <xdr:to>
      <xdr:col>9</xdr:col>
      <xdr:colOff>981075</xdr:colOff>
      <xdr:row>44</xdr:row>
      <xdr:rowOff>66675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180975</xdr:colOff>
      <xdr:row>51</xdr:row>
      <xdr:rowOff>180975</xdr:rowOff>
    </xdr:from>
    <xdr:to>
      <xdr:col>8</xdr:col>
      <xdr:colOff>28575</xdr:colOff>
      <xdr:row>68</xdr:row>
      <xdr:rowOff>9525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0</xdr:row>
      <xdr:rowOff>133350</xdr:rowOff>
    </xdr:from>
    <xdr:to>
      <xdr:col>1</xdr:col>
      <xdr:colOff>762000</xdr:colOff>
      <xdr:row>2</xdr:row>
      <xdr:rowOff>76200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70000" contrast="-70000"/>
        </a:blip>
        <a:srcRect/>
        <a:stretch>
          <a:fillRect/>
        </a:stretch>
      </xdr:blipFill>
      <xdr:spPr bwMode="auto">
        <a:xfrm>
          <a:off x="85725" y="133350"/>
          <a:ext cx="1495425" cy="3429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0</xdr:row>
      <xdr:rowOff>114300</xdr:rowOff>
    </xdr:from>
    <xdr:to>
      <xdr:col>1</xdr:col>
      <xdr:colOff>790575</xdr:colOff>
      <xdr:row>2</xdr:row>
      <xdr:rowOff>114300</xdr:rowOff>
    </xdr:to>
    <xdr:sp macro="" textlink="">
      <xdr:nvSpPr>
        <xdr:cNvPr id="5" name="Rectangle 7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Arrowheads="1"/>
        </xdr:cNvSpPr>
      </xdr:nvSpPr>
      <xdr:spPr bwMode="auto">
        <a:xfrm>
          <a:off x="57150" y="114300"/>
          <a:ext cx="1552575" cy="400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Supplier Logo &amp; Address</a:t>
          </a:r>
        </a:p>
      </xdr:txBody>
    </xdr:sp>
    <xdr:clientData/>
  </xdr:twoCellAnchor>
  <xdr:twoCellAnchor>
    <xdr:from>
      <xdr:col>11</xdr:col>
      <xdr:colOff>171450</xdr:colOff>
      <xdr:row>0</xdr:row>
      <xdr:rowOff>47625</xdr:rowOff>
    </xdr:from>
    <xdr:to>
      <xdr:col>11</xdr:col>
      <xdr:colOff>933450</xdr:colOff>
      <xdr:row>2</xdr:row>
      <xdr:rowOff>76200</xdr:rowOff>
    </xdr:to>
    <xdr:sp macro="" textlink="">
      <xdr:nvSpPr>
        <xdr:cNvPr id="6" name="AutoShape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>
          <a:spLocks noChangeArrowheads="1"/>
        </xdr:cNvSpPr>
      </xdr:nvSpPr>
      <xdr:spPr bwMode="auto">
        <a:xfrm flipH="1">
          <a:off x="10429875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0</xdr:colOff>
      <xdr:row>3</xdr:row>
      <xdr:rowOff>179294</xdr:rowOff>
    </xdr:to>
    <xdr:pic>
      <xdr:nvPicPr>
        <xdr:cNvPr id="3" name="Picture 2" descr="E:\OLD DOCUMENT\logo\SILogoL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 bwMode="auto">
        <a:xfrm>
          <a:off x="0" y="1"/>
          <a:ext cx="1512794" cy="6835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11206</xdr:colOff>
      <xdr:row>0</xdr:row>
      <xdr:rowOff>11207</xdr:rowOff>
    </xdr:from>
    <xdr:to>
      <xdr:col>3</xdr:col>
      <xdr:colOff>224118</xdr:colOff>
      <xdr:row>3</xdr:row>
      <xdr:rowOff>134470</xdr:rowOff>
    </xdr:to>
    <xdr:pic>
      <xdr:nvPicPr>
        <xdr:cNvPr id="4" name="Picture 3" descr="E:\OLD DOCUMENT\logo\SILogoL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1206" y="11207"/>
          <a:ext cx="1725706" cy="6275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0.14706</cdr:x>
      <cdr:y>0.90438</cdr:y>
    </cdr:from>
    <cdr:to>
      <cdr:x>0.14706</cdr:x>
      <cdr:y>0.90438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2950" y="6298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0.14706</cdr:x>
      <cdr:y>0.90438</cdr:y>
    </cdr:from>
    <cdr:to>
      <cdr:x>0.14706</cdr:x>
      <cdr:y>0.90438</cdr:y>
    </cdr:to>
    <cdr:sp macro="" textlink="">
      <cdr:nvSpPr>
        <cdr:cNvPr id="3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2950" y="6298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561975</xdr:colOff>
      <xdr:row>0</xdr:row>
      <xdr:rowOff>47625</xdr:rowOff>
    </xdr:from>
    <xdr:to>
      <xdr:col>13</xdr:col>
      <xdr:colOff>104775</xdr:colOff>
      <xdr:row>2</xdr:row>
      <xdr:rowOff>76200</xdr:rowOff>
    </xdr:to>
    <xdr:sp macro="" textlink="">
      <xdr:nvSpPr>
        <xdr:cNvPr id="54275" name="Auto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D40000}"/>
            </a:ext>
          </a:extLst>
        </xdr:cNvPr>
        <xdr:cNvSpPr>
          <a:spLocks noChangeArrowheads="1"/>
        </xdr:cNvSpPr>
      </xdr:nvSpPr>
      <xdr:spPr bwMode="auto">
        <a:xfrm flipH="1">
          <a:off x="11639550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9</xdr:row>
      <xdr:rowOff>409575</xdr:rowOff>
    </xdr:from>
    <xdr:to>
      <xdr:col>6</xdr:col>
      <xdr:colOff>0</xdr:colOff>
      <xdr:row>9</xdr:row>
      <xdr:rowOff>704850</xdr:rowOff>
    </xdr:to>
    <xdr:sp macro="" textlink="">
      <xdr:nvSpPr>
        <xdr:cNvPr id="40989" name="Rectangle 5">
          <a:extLst>
            <a:ext uri="{FF2B5EF4-FFF2-40B4-BE49-F238E27FC236}">
              <a16:creationId xmlns:a16="http://schemas.microsoft.com/office/drawing/2014/main" id="{00000000-0008-0000-1400-00001DA00000}"/>
            </a:ext>
          </a:extLst>
        </xdr:cNvPr>
        <xdr:cNvSpPr>
          <a:spLocks noChangeArrowheads="1"/>
        </xdr:cNvSpPr>
      </xdr:nvSpPr>
      <xdr:spPr bwMode="auto">
        <a:xfrm>
          <a:off x="6515100" y="4562475"/>
          <a:ext cx="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47625</xdr:colOff>
      <xdr:row>0</xdr:row>
      <xdr:rowOff>47625</xdr:rowOff>
    </xdr:from>
    <xdr:to>
      <xdr:col>8</xdr:col>
      <xdr:colOff>200025</xdr:colOff>
      <xdr:row>2</xdr:row>
      <xdr:rowOff>152400</xdr:rowOff>
    </xdr:to>
    <xdr:sp macro="" textlink="">
      <xdr:nvSpPr>
        <xdr:cNvPr id="40988" name="AutoShape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1CA00000}"/>
            </a:ext>
          </a:extLst>
        </xdr:cNvPr>
        <xdr:cNvSpPr>
          <a:spLocks noChangeArrowheads="1"/>
        </xdr:cNvSpPr>
      </xdr:nvSpPr>
      <xdr:spPr bwMode="auto">
        <a:xfrm flipH="1">
          <a:off x="7172325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95250</xdr:rowOff>
    </xdr:from>
    <xdr:to>
      <xdr:col>1</xdr:col>
      <xdr:colOff>257175</xdr:colOff>
      <xdr:row>2</xdr:row>
      <xdr:rowOff>19050</xdr:rowOff>
    </xdr:to>
    <xdr:pic>
      <xdr:nvPicPr>
        <xdr:cNvPr id="16400" name="Picture 2">
          <a:extLst>
            <a:ext uri="{FF2B5EF4-FFF2-40B4-BE49-F238E27FC236}">
              <a16:creationId xmlns:a16="http://schemas.microsoft.com/office/drawing/2014/main" id="{00000000-0008-0000-1500-000010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70000" contrast="-70000"/>
        </a:blip>
        <a:srcRect/>
        <a:stretch>
          <a:fillRect/>
        </a:stretch>
      </xdr:blipFill>
      <xdr:spPr bwMode="auto">
        <a:xfrm>
          <a:off x="171450" y="95250"/>
          <a:ext cx="120015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180975</xdr:colOff>
      <xdr:row>0</xdr:row>
      <xdr:rowOff>57150</xdr:rowOff>
    </xdr:from>
    <xdr:to>
      <xdr:col>1</xdr:col>
      <xdr:colOff>219075</xdr:colOff>
      <xdr:row>2</xdr:row>
      <xdr:rowOff>38100</xdr:rowOff>
    </xdr:to>
    <xdr:sp macro="" textlink="">
      <xdr:nvSpPr>
        <xdr:cNvPr id="16396" name="Rectangle 12">
          <a:extLst>
            <a:ext uri="{FF2B5EF4-FFF2-40B4-BE49-F238E27FC236}">
              <a16:creationId xmlns:a16="http://schemas.microsoft.com/office/drawing/2014/main" id="{00000000-0008-0000-1500-00000C400000}"/>
            </a:ext>
          </a:extLst>
        </xdr:cNvPr>
        <xdr:cNvSpPr>
          <a:spLocks noChangeArrowheads="1"/>
        </xdr:cNvSpPr>
      </xdr:nvSpPr>
      <xdr:spPr bwMode="auto">
        <a:xfrm>
          <a:off x="180975" y="57150"/>
          <a:ext cx="1152525" cy="323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Supplier Logo &amp; Address</a:t>
          </a:r>
        </a:p>
      </xdr:txBody>
    </xdr:sp>
    <xdr:clientData/>
  </xdr:twoCellAnchor>
  <xdr:twoCellAnchor>
    <xdr:from>
      <xdr:col>14</xdr:col>
      <xdr:colOff>314325</xdr:colOff>
      <xdr:row>0</xdr:row>
      <xdr:rowOff>47625</xdr:rowOff>
    </xdr:from>
    <xdr:to>
      <xdr:col>15</xdr:col>
      <xdr:colOff>466725</xdr:colOff>
      <xdr:row>2</xdr:row>
      <xdr:rowOff>133350</xdr:rowOff>
    </xdr:to>
    <xdr:sp macro="" textlink="">
      <xdr:nvSpPr>
        <xdr:cNvPr id="16398" name="AutoShap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E400000}"/>
            </a:ext>
          </a:extLst>
        </xdr:cNvPr>
        <xdr:cNvSpPr>
          <a:spLocks noChangeArrowheads="1"/>
        </xdr:cNvSpPr>
      </xdr:nvSpPr>
      <xdr:spPr bwMode="auto">
        <a:xfrm flipH="1">
          <a:off x="9286875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552450</xdr:colOff>
      <xdr:row>1</xdr:row>
      <xdr:rowOff>104775</xdr:rowOff>
    </xdr:from>
    <xdr:to>
      <xdr:col>18</xdr:col>
      <xdr:colOff>95250</xdr:colOff>
      <xdr:row>4</xdr:row>
      <xdr:rowOff>76200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45F710-2E5C-4749-9E75-E9C03986BA9E}"/>
            </a:ext>
          </a:extLst>
        </xdr:cNvPr>
        <xdr:cNvSpPr>
          <a:spLocks noChangeArrowheads="1"/>
        </xdr:cNvSpPr>
      </xdr:nvSpPr>
      <xdr:spPr bwMode="auto">
        <a:xfrm flipH="1">
          <a:off x="14601825" y="371475"/>
          <a:ext cx="762000" cy="628650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  <xdr:twoCellAnchor>
    <xdr:from>
      <xdr:col>4</xdr:col>
      <xdr:colOff>203200</xdr:colOff>
      <xdr:row>3</xdr:row>
      <xdr:rowOff>73025</xdr:rowOff>
    </xdr:from>
    <xdr:to>
      <xdr:col>4</xdr:col>
      <xdr:colOff>412750</xdr:colOff>
      <xdr:row>4</xdr:row>
      <xdr:rowOff>82550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50CFB8EC-C7EA-4810-9BB0-156B729D9A7C}"/>
            </a:ext>
          </a:extLst>
        </xdr:cNvPr>
        <xdr:cNvSpPr>
          <a:spLocks noChangeArrowheads="1"/>
        </xdr:cNvSpPr>
      </xdr:nvSpPr>
      <xdr:spPr bwMode="auto">
        <a:xfrm>
          <a:off x="2784475" y="835025"/>
          <a:ext cx="20955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X</a:t>
          </a:r>
        </a:p>
      </xdr:txBody>
    </xdr:sp>
    <xdr:clientData/>
  </xdr:twoCellAnchor>
  <xdr:twoCellAnchor>
    <xdr:from>
      <xdr:col>6</xdr:col>
      <xdr:colOff>66675</xdr:colOff>
      <xdr:row>3</xdr:row>
      <xdr:rowOff>95250</xdr:rowOff>
    </xdr:from>
    <xdr:to>
      <xdr:col>6</xdr:col>
      <xdr:colOff>323850</xdr:colOff>
      <xdr:row>4</xdr:row>
      <xdr:rowOff>85725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C509B24E-EAF5-436B-91DF-4170B776F8EB}"/>
            </a:ext>
          </a:extLst>
        </xdr:cNvPr>
        <xdr:cNvSpPr>
          <a:spLocks noChangeArrowheads="1"/>
        </xdr:cNvSpPr>
      </xdr:nvSpPr>
      <xdr:spPr bwMode="auto">
        <a:xfrm>
          <a:off x="4657725" y="857250"/>
          <a:ext cx="257175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ctr" upright="1"/>
        <a:lstStyle/>
        <a:p>
          <a:pPr algn="ctr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twoCellAnchor>
  <xdr:twoCellAnchor>
    <xdr:from>
      <xdr:col>1</xdr:col>
      <xdr:colOff>314325</xdr:colOff>
      <xdr:row>3</xdr:row>
      <xdr:rowOff>73025</xdr:rowOff>
    </xdr:from>
    <xdr:to>
      <xdr:col>1</xdr:col>
      <xdr:colOff>565150</xdr:colOff>
      <xdr:row>4</xdr:row>
      <xdr:rowOff>82550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E5367C6-0EA0-47BE-A77B-A5902BB54729}"/>
            </a:ext>
          </a:extLst>
        </xdr:cNvPr>
        <xdr:cNvSpPr>
          <a:spLocks noChangeArrowheads="1"/>
        </xdr:cNvSpPr>
      </xdr:nvSpPr>
      <xdr:spPr bwMode="auto">
        <a:xfrm>
          <a:off x="790575" y="835025"/>
          <a:ext cx="2508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X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10</xdr:row>
      <xdr:rowOff>0</xdr:rowOff>
    </xdr:from>
    <xdr:to>
      <xdr:col>6</xdr:col>
      <xdr:colOff>514350</xdr:colOff>
      <xdr:row>10</xdr:row>
      <xdr:rowOff>0</xdr:rowOff>
    </xdr:to>
    <xdr:sp macro="" textlink="">
      <xdr:nvSpPr>
        <xdr:cNvPr id="2208" name="Line 1">
          <a:extLst>
            <a:ext uri="{FF2B5EF4-FFF2-40B4-BE49-F238E27FC236}">
              <a16:creationId xmlns:a16="http://schemas.microsoft.com/office/drawing/2014/main" id="{00000000-0008-0000-1800-0000A0080000}"/>
            </a:ext>
          </a:extLst>
        </xdr:cNvPr>
        <xdr:cNvSpPr>
          <a:spLocks noChangeShapeType="1"/>
        </xdr:cNvSpPr>
      </xdr:nvSpPr>
      <xdr:spPr bwMode="auto">
        <a:xfrm flipH="1" flipV="1">
          <a:off x="4972050" y="2247900"/>
          <a:ext cx="9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447675</xdr:colOff>
      <xdr:row>22</xdr:row>
      <xdr:rowOff>104775</xdr:rowOff>
    </xdr:from>
    <xdr:to>
      <xdr:col>5</xdr:col>
      <xdr:colOff>619125</xdr:colOff>
      <xdr:row>22</xdr:row>
      <xdr:rowOff>228600</xdr:rowOff>
    </xdr:to>
    <xdr:sp macro="" textlink="">
      <xdr:nvSpPr>
        <xdr:cNvPr id="2209" name="Rectangle 2">
          <a:extLst>
            <a:ext uri="{FF2B5EF4-FFF2-40B4-BE49-F238E27FC236}">
              <a16:creationId xmlns:a16="http://schemas.microsoft.com/office/drawing/2014/main" id="{00000000-0008-0000-1800-0000A1080000}"/>
            </a:ext>
          </a:extLst>
        </xdr:cNvPr>
        <xdr:cNvSpPr>
          <a:spLocks noChangeArrowheads="1"/>
        </xdr:cNvSpPr>
      </xdr:nvSpPr>
      <xdr:spPr bwMode="auto">
        <a:xfrm>
          <a:off x="4248150" y="5153025"/>
          <a:ext cx="1714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400050</xdr:colOff>
      <xdr:row>22</xdr:row>
      <xdr:rowOff>114300</xdr:rowOff>
    </xdr:from>
    <xdr:to>
      <xdr:col>6</xdr:col>
      <xdr:colOff>542925</xdr:colOff>
      <xdr:row>22</xdr:row>
      <xdr:rowOff>238125</xdr:rowOff>
    </xdr:to>
    <xdr:sp macro="" textlink="">
      <xdr:nvSpPr>
        <xdr:cNvPr id="2210" name="Rectangle 3">
          <a:extLst>
            <a:ext uri="{FF2B5EF4-FFF2-40B4-BE49-F238E27FC236}">
              <a16:creationId xmlns:a16="http://schemas.microsoft.com/office/drawing/2014/main" id="{00000000-0008-0000-1800-0000A2080000}"/>
            </a:ext>
          </a:extLst>
        </xdr:cNvPr>
        <xdr:cNvSpPr>
          <a:spLocks noChangeArrowheads="1"/>
        </xdr:cNvSpPr>
      </xdr:nvSpPr>
      <xdr:spPr bwMode="auto">
        <a:xfrm>
          <a:off x="4867275" y="5162550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333375</xdr:colOff>
      <xdr:row>22</xdr:row>
      <xdr:rowOff>114300</xdr:rowOff>
    </xdr:from>
    <xdr:to>
      <xdr:col>7</xdr:col>
      <xdr:colOff>476250</xdr:colOff>
      <xdr:row>22</xdr:row>
      <xdr:rowOff>238125</xdr:rowOff>
    </xdr:to>
    <xdr:sp macro="" textlink="">
      <xdr:nvSpPr>
        <xdr:cNvPr id="2211" name="Rectangle 4">
          <a:extLst>
            <a:ext uri="{FF2B5EF4-FFF2-40B4-BE49-F238E27FC236}">
              <a16:creationId xmlns:a16="http://schemas.microsoft.com/office/drawing/2014/main" id="{00000000-0008-0000-1800-0000A3080000}"/>
            </a:ext>
          </a:extLst>
        </xdr:cNvPr>
        <xdr:cNvSpPr>
          <a:spLocks noChangeArrowheads="1"/>
        </xdr:cNvSpPr>
      </xdr:nvSpPr>
      <xdr:spPr bwMode="auto">
        <a:xfrm>
          <a:off x="5410200" y="5162550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1295400</xdr:colOff>
      <xdr:row>58</xdr:row>
      <xdr:rowOff>9525</xdr:rowOff>
    </xdr:from>
    <xdr:to>
      <xdr:col>1</xdr:col>
      <xdr:colOff>1438275</xdr:colOff>
      <xdr:row>58</xdr:row>
      <xdr:rowOff>133350</xdr:rowOff>
    </xdr:to>
    <xdr:sp macro="" textlink="">
      <xdr:nvSpPr>
        <xdr:cNvPr id="2212" name="Rectangle 5">
          <a:extLst>
            <a:ext uri="{FF2B5EF4-FFF2-40B4-BE49-F238E27FC236}">
              <a16:creationId xmlns:a16="http://schemas.microsoft.com/office/drawing/2014/main" id="{00000000-0008-0000-1800-0000A4080000}"/>
            </a:ext>
          </a:extLst>
        </xdr:cNvPr>
        <xdr:cNvSpPr>
          <a:spLocks noChangeArrowheads="1"/>
        </xdr:cNvSpPr>
      </xdr:nvSpPr>
      <xdr:spPr bwMode="auto">
        <a:xfrm>
          <a:off x="1905000" y="12077700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57150</xdr:colOff>
      <xdr:row>58</xdr:row>
      <xdr:rowOff>19050</xdr:rowOff>
    </xdr:from>
    <xdr:to>
      <xdr:col>3</xdr:col>
      <xdr:colOff>200025</xdr:colOff>
      <xdr:row>58</xdr:row>
      <xdr:rowOff>142875</xdr:rowOff>
    </xdr:to>
    <xdr:sp macro="" textlink="">
      <xdr:nvSpPr>
        <xdr:cNvPr id="2213" name="Rectangle 6">
          <a:extLst>
            <a:ext uri="{FF2B5EF4-FFF2-40B4-BE49-F238E27FC236}">
              <a16:creationId xmlns:a16="http://schemas.microsoft.com/office/drawing/2014/main" id="{00000000-0008-0000-1800-0000A5080000}"/>
            </a:ext>
          </a:extLst>
        </xdr:cNvPr>
        <xdr:cNvSpPr>
          <a:spLocks noChangeArrowheads="1"/>
        </xdr:cNvSpPr>
      </xdr:nvSpPr>
      <xdr:spPr bwMode="auto">
        <a:xfrm>
          <a:off x="2743200" y="12087225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342900</xdr:colOff>
      <xdr:row>58</xdr:row>
      <xdr:rowOff>28575</xdr:rowOff>
    </xdr:from>
    <xdr:to>
      <xdr:col>4</xdr:col>
      <xdr:colOff>485775</xdr:colOff>
      <xdr:row>58</xdr:row>
      <xdr:rowOff>152400</xdr:rowOff>
    </xdr:to>
    <xdr:sp macro="" textlink="">
      <xdr:nvSpPr>
        <xdr:cNvPr id="2214" name="Rectangle 7">
          <a:extLst>
            <a:ext uri="{FF2B5EF4-FFF2-40B4-BE49-F238E27FC236}">
              <a16:creationId xmlns:a16="http://schemas.microsoft.com/office/drawing/2014/main" id="{00000000-0008-0000-1800-0000A6080000}"/>
            </a:ext>
          </a:extLst>
        </xdr:cNvPr>
        <xdr:cNvSpPr>
          <a:spLocks noChangeArrowheads="1"/>
        </xdr:cNvSpPr>
      </xdr:nvSpPr>
      <xdr:spPr bwMode="auto">
        <a:xfrm>
          <a:off x="3638550" y="12096750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24</xdr:row>
      <xdr:rowOff>28575</xdr:rowOff>
    </xdr:from>
    <xdr:to>
      <xdr:col>5</xdr:col>
      <xdr:colOff>152400</xdr:colOff>
      <xdr:row>24</xdr:row>
      <xdr:rowOff>152400</xdr:rowOff>
    </xdr:to>
    <xdr:sp macro="" textlink="">
      <xdr:nvSpPr>
        <xdr:cNvPr id="2215" name="Rectangle 8">
          <a:extLst>
            <a:ext uri="{FF2B5EF4-FFF2-40B4-BE49-F238E27FC236}">
              <a16:creationId xmlns:a16="http://schemas.microsoft.com/office/drawing/2014/main" id="{00000000-0008-0000-1800-0000A7080000}"/>
            </a:ext>
          </a:extLst>
        </xdr:cNvPr>
        <xdr:cNvSpPr>
          <a:spLocks noChangeArrowheads="1"/>
        </xdr:cNvSpPr>
      </xdr:nvSpPr>
      <xdr:spPr bwMode="auto">
        <a:xfrm>
          <a:off x="3810000" y="5486400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25</xdr:row>
      <xdr:rowOff>28575</xdr:rowOff>
    </xdr:from>
    <xdr:to>
      <xdr:col>5</xdr:col>
      <xdr:colOff>152400</xdr:colOff>
      <xdr:row>25</xdr:row>
      <xdr:rowOff>152400</xdr:rowOff>
    </xdr:to>
    <xdr:sp macro="" textlink="">
      <xdr:nvSpPr>
        <xdr:cNvPr id="2216" name="Rectangle 9">
          <a:extLst>
            <a:ext uri="{FF2B5EF4-FFF2-40B4-BE49-F238E27FC236}">
              <a16:creationId xmlns:a16="http://schemas.microsoft.com/office/drawing/2014/main" id="{00000000-0008-0000-1800-0000A8080000}"/>
            </a:ext>
          </a:extLst>
        </xdr:cNvPr>
        <xdr:cNvSpPr>
          <a:spLocks noChangeArrowheads="1"/>
        </xdr:cNvSpPr>
      </xdr:nvSpPr>
      <xdr:spPr bwMode="auto">
        <a:xfrm>
          <a:off x="3810000" y="5676900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26</xdr:row>
      <xdr:rowOff>28575</xdr:rowOff>
    </xdr:from>
    <xdr:to>
      <xdr:col>5</xdr:col>
      <xdr:colOff>152400</xdr:colOff>
      <xdr:row>26</xdr:row>
      <xdr:rowOff>152400</xdr:rowOff>
    </xdr:to>
    <xdr:sp macro="" textlink="">
      <xdr:nvSpPr>
        <xdr:cNvPr id="2217" name="Rectangle 10">
          <a:extLst>
            <a:ext uri="{FF2B5EF4-FFF2-40B4-BE49-F238E27FC236}">
              <a16:creationId xmlns:a16="http://schemas.microsoft.com/office/drawing/2014/main" id="{00000000-0008-0000-1800-0000A9080000}"/>
            </a:ext>
          </a:extLst>
        </xdr:cNvPr>
        <xdr:cNvSpPr>
          <a:spLocks noChangeArrowheads="1"/>
        </xdr:cNvSpPr>
      </xdr:nvSpPr>
      <xdr:spPr bwMode="auto">
        <a:xfrm>
          <a:off x="3810000" y="5867400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27</xdr:row>
      <xdr:rowOff>47625</xdr:rowOff>
    </xdr:from>
    <xdr:to>
      <xdr:col>5</xdr:col>
      <xdr:colOff>152400</xdr:colOff>
      <xdr:row>27</xdr:row>
      <xdr:rowOff>171450</xdr:rowOff>
    </xdr:to>
    <xdr:sp macro="" textlink="">
      <xdr:nvSpPr>
        <xdr:cNvPr id="2218" name="Rectangle 11">
          <a:extLst>
            <a:ext uri="{FF2B5EF4-FFF2-40B4-BE49-F238E27FC236}">
              <a16:creationId xmlns:a16="http://schemas.microsoft.com/office/drawing/2014/main" id="{00000000-0008-0000-1800-0000AA080000}"/>
            </a:ext>
          </a:extLst>
        </xdr:cNvPr>
        <xdr:cNvSpPr>
          <a:spLocks noChangeArrowheads="1"/>
        </xdr:cNvSpPr>
      </xdr:nvSpPr>
      <xdr:spPr bwMode="auto">
        <a:xfrm>
          <a:off x="3810000" y="6076950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28</xdr:row>
      <xdr:rowOff>28575</xdr:rowOff>
    </xdr:from>
    <xdr:to>
      <xdr:col>0</xdr:col>
      <xdr:colOff>180975</xdr:colOff>
      <xdr:row>28</xdr:row>
      <xdr:rowOff>152400</xdr:rowOff>
    </xdr:to>
    <xdr:sp macro="" textlink="">
      <xdr:nvSpPr>
        <xdr:cNvPr id="2219" name="Rectangle 12">
          <a:extLst>
            <a:ext uri="{FF2B5EF4-FFF2-40B4-BE49-F238E27FC236}">
              <a16:creationId xmlns:a16="http://schemas.microsoft.com/office/drawing/2014/main" id="{00000000-0008-0000-1800-0000AB080000}"/>
            </a:ext>
          </a:extLst>
        </xdr:cNvPr>
        <xdr:cNvSpPr>
          <a:spLocks noChangeArrowheads="1"/>
        </xdr:cNvSpPr>
      </xdr:nvSpPr>
      <xdr:spPr bwMode="auto">
        <a:xfrm>
          <a:off x="38100" y="6248400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27</xdr:row>
      <xdr:rowOff>38100</xdr:rowOff>
    </xdr:from>
    <xdr:to>
      <xdr:col>0</xdr:col>
      <xdr:colOff>180975</xdr:colOff>
      <xdr:row>27</xdr:row>
      <xdr:rowOff>161925</xdr:rowOff>
    </xdr:to>
    <xdr:sp macro="" textlink="">
      <xdr:nvSpPr>
        <xdr:cNvPr id="2220" name="Rectangle 13">
          <a:extLst>
            <a:ext uri="{FF2B5EF4-FFF2-40B4-BE49-F238E27FC236}">
              <a16:creationId xmlns:a16="http://schemas.microsoft.com/office/drawing/2014/main" id="{00000000-0008-0000-1800-0000AC080000}"/>
            </a:ext>
          </a:extLst>
        </xdr:cNvPr>
        <xdr:cNvSpPr>
          <a:spLocks noChangeArrowheads="1"/>
        </xdr:cNvSpPr>
      </xdr:nvSpPr>
      <xdr:spPr bwMode="auto">
        <a:xfrm>
          <a:off x="38100" y="6067425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26</xdr:row>
      <xdr:rowOff>38100</xdr:rowOff>
    </xdr:from>
    <xdr:to>
      <xdr:col>0</xdr:col>
      <xdr:colOff>180975</xdr:colOff>
      <xdr:row>26</xdr:row>
      <xdr:rowOff>161925</xdr:rowOff>
    </xdr:to>
    <xdr:sp macro="" textlink="">
      <xdr:nvSpPr>
        <xdr:cNvPr id="2221" name="Rectangle 14">
          <a:extLst>
            <a:ext uri="{FF2B5EF4-FFF2-40B4-BE49-F238E27FC236}">
              <a16:creationId xmlns:a16="http://schemas.microsoft.com/office/drawing/2014/main" id="{00000000-0008-0000-1800-0000AD080000}"/>
            </a:ext>
          </a:extLst>
        </xdr:cNvPr>
        <xdr:cNvSpPr>
          <a:spLocks noChangeArrowheads="1"/>
        </xdr:cNvSpPr>
      </xdr:nvSpPr>
      <xdr:spPr bwMode="auto">
        <a:xfrm>
          <a:off x="38100" y="5876925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47625</xdr:colOff>
      <xdr:row>31</xdr:row>
      <xdr:rowOff>38100</xdr:rowOff>
    </xdr:from>
    <xdr:to>
      <xdr:col>0</xdr:col>
      <xdr:colOff>190500</xdr:colOff>
      <xdr:row>31</xdr:row>
      <xdr:rowOff>161925</xdr:rowOff>
    </xdr:to>
    <xdr:sp macro="" textlink="">
      <xdr:nvSpPr>
        <xdr:cNvPr id="2222" name="Rectangle 15">
          <a:extLst>
            <a:ext uri="{FF2B5EF4-FFF2-40B4-BE49-F238E27FC236}">
              <a16:creationId xmlns:a16="http://schemas.microsoft.com/office/drawing/2014/main" id="{00000000-0008-0000-1800-0000AE080000}"/>
            </a:ext>
          </a:extLst>
        </xdr:cNvPr>
        <xdr:cNvSpPr>
          <a:spLocks noChangeArrowheads="1"/>
        </xdr:cNvSpPr>
      </xdr:nvSpPr>
      <xdr:spPr bwMode="auto">
        <a:xfrm>
          <a:off x="47625" y="6772275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47625</xdr:colOff>
      <xdr:row>32</xdr:row>
      <xdr:rowOff>38100</xdr:rowOff>
    </xdr:from>
    <xdr:to>
      <xdr:col>0</xdr:col>
      <xdr:colOff>190500</xdr:colOff>
      <xdr:row>32</xdr:row>
      <xdr:rowOff>161925</xdr:rowOff>
    </xdr:to>
    <xdr:sp macro="" textlink="">
      <xdr:nvSpPr>
        <xdr:cNvPr id="2223" name="Rectangle 16">
          <a:extLst>
            <a:ext uri="{FF2B5EF4-FFF2-40B4-BE49-F238E27FC236}">
              <a16:creationId xmlns:a16="http://schemas.microsoft.com/office/drawing/2014/main" id="{00000000-0008-0000-1800-0000AF080000}"/>
            </a:ext>
          </a:extLst>
        </xdr:cNvPr>
        <xdr:cNvSpPr>
          <a:spLocks noChangeArrowheads="1"/>
        </xdr:cNvSpPr>
      </xdr:nvSpPr>
      <xdr:spPr bwMode="auto">
        <a:xfrm>
          <a:off x="47625" y="6962775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47625</xdr:colOff>
      <xdr:row>34</xdr:row>
      <xdr:rowOff>38100</xdr:rowOff>
    </xdr:from>
    <xdr:to>
      <xdr:col>0</xdr:col>
      <xdr:colOff>190500</xdr:colOff>
      <xdr:row>34</xdr:row>
      <xdr:rowOff>161925</xdr:rowOff>
    </xdr:to>
    <xdr:sp macro="" textlink="">
      <xdr:nvSpPr>
        <xdr:cNvPr id="2224" name="Rectangle 17">
          <a:extLst>
            <a:ext uri="{FF2B5EF4-FFF2-40B4-BE49-F238E27FC236}">
              <a16:creationId xmlns:a16="http://schemas.microsoft.com/office/drawing/2014/main" id="{00000000-0008-0000-1800-0000B0080000}"/>
            </a:ext>
          </a:extLst>
        </xdr:cNvPr>
        <xdr:cNvSpPr>
          <a:spLocks noChangeArrowheads="1"/>
        </xdr:cNvSpPr>
      </xdr:nvSpPr>
      <xdr:spPr bwMode="auto">
        <a:xfrm>
          <a:off x="47625" y="7343775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19050</xdr:colOff>
      <xdr:row>28</xdr:row>
      <xdr:rowOff>38100</xdr:rowOff>
    </xdr:from>
    <xdr:to>
      <xdr:col>5</xdr:col>
      <xdr:colOff>161925</xdr:colOff>
      <xdr:row>28</xdr:row>
      <xdr:rowOff>161925</xdr:rowOff>
    </xdr:to>
    <xdr:sp macro="" textlink="">
      <xdr:nvSpPr>
        <xdr:cNvPr id="2225" name="Rectangle 18">
          <a:extLst>
            <a:ext uri="{FF2B5EF4-FFF2-40B4-BE49-F238E27FC236}">
              <a16:creationId xmlns:a16="http://schemas.microsoft.com/office/drawing/2014/main" id="{00000000-0008-0000-1800-0000B1080000}"/>
            </a:ext>
          </a:extLst>
        </xdr:cNvPr>
        <xdr:cNvSpPr>
          <a:spLocks noChangeArrowheads="1"/>
        </xdr:cNvSpPr>
      </xdr:nvSpPr>
      <xdr:spPr bwMode="auto">
        <a:xfrm>
          <a:off x="3905250" y="6257925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409575</xdr:colOff>
      <xdr:row>9</xdr:row>
      <xdr:rowOff>66675</xdr:rowOff>
    </xdr:from>
    <xdr:to>
      <xdr:col>3</xdr:col>
      <xdr:colOff>9525</xdr:colOff>
      <xdr:row>10</xdr:row>
      <xdr:rowOff>0</xdr:rowOff>
    </xdr:to>
    <xdr:sp macro="" textlink="">
      <xdr:nvSpPr>
        <xdr:cNvPr id="2226" name="Rectangle 19">
          <a:extLst>
            <a:ext uri="{FF2B5EF4-FFF2-40B4-BE49-F238E27FC236}">
              <a16:creationId xmlns:a16="http://schemas.microsoft.com/office/drawing/2014/main" id="{00000000-0008-0000-1800-0000B2080000}"/>
            </a:ext>
          </a:extLst>
        </xdr:cNvPr>
        <xdr:cNvSpPr>
          <a:spLocks noChangeArrowheads="1"/>
        </xdr:cNvSpPr>
      </xdr:nvSpPr>
      <xdr:spPr bwMode="auto">
        <a:xfrm>
          <a:off x="2552700" y="2066925"/>
          <a:ext cx="1428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285750</xdr:colOff>
      <xdr:row>39</xdr:row>
      <xdr:rowOff>190500</xdr:rowOff>
    </xdr:from>
    <xdr:to>
      <xdr:col>6</xdr:col>
      <xdr:colOff>428625</xdr:colOff>
      <xdr:row>39</xdr:row>
      <xdr:rowOff>314325</xdr:rowOff>
    </xdr:to>
    <xdr:sp macro="" textlink="">
      <xdr:nvSpPr>
        <xdr:cNvPr id="2227" name="Rectangle 20">
          <a:extLst>
            <a:ext uri="{FF2B5EF4-FFF2-40B4-BE49-F238E27FC236}">
              <a16:creationId xmlns:a16="http://schemas.microsoft.com/office/drawing/2014/main" id="{00000000-0008-0000-1800-0000B3080000}"/>
            </a:ext>
          </a:extLst>
        </xdr:cNvPr>
        <xdr:cNvSpPr>
          <a:spLocks noChangeArrowheads="1"/>
        </xdr:cNvSpPr>
      </xdr:nvSpPr>
      <xdr:spPr bwMode="auto">
        <a:xfrm>
          <a:off x="4752975" y="8391525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38100</xdr:colOff>
      <xdr:row>39</xdr:row>
      <xdr:rowOff>28575</xdr:rowOff>
    </xdr:from>
    <xdr:to>
      <xdr:col>6</xdr:col>
      <xdr:colOff>180975</xdr:colOff>
      <xdr:row>39</xdr:row>
      <xdr:rowOff>152400</xdr:rowOff>
    </xdr:to>
    <xdr:sp macro="" textlink="">
      <xdr:nvSpPr>
        <xdr:cNvPr id="2228" name="Rectangle 21">
          <a:extLst>
            <a:ext uri="{FF2B5EF4-FFF2-40B4-BE49-F238E27FC236}">
              <a16:creationId xmlns:a16="http://schemas.microsoft.com/office/drawing/2014/main" id="{00000000-0008-0000-1800-0000B4080000}"/>
            </a:ext>
          </a:extLst>
        </xdr:cNvPr>
        <xdr:cNvSpPr>
          <a:spLocks noChangeArrowheads="1"/>
        </xdr:cNvSpPr>
      </xdr:nvSpPr>
      <xdr:spPr bwMode="auto">
        <a:xfrm>
          <a:off x="4505325" y="8229600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161925</xdr:colOff>
      <xdr:row>39</xdr:row>
      <xdr:rowOff>38100</xdr:rowOff>
    </xdr:from>
    <xdr:to>
      <xdr:col>8</xdr:col>
      <xdr:colOff>304800</xdr:colOff>
      <xdr:row>39</xdr:row>
      <xdr:rowOff>161925</xdr:rowOff>
    </xdr:to>
    <xdr:sp macro="" textlink="">
      <xdr:nvSpPr>
        <xdr:cNvPr id="2229" name="Rectangle 22">
          <a:extLst>
            <a:ext uri="{FF2B5EF4-FFF2-40B4-BE49-F238E27FC236}">
              <a16:creationId xmlns:a16="http://schemas.microsoft.com/office/drawing/2014/main" id="{00000000-0008-0000-1800-0000B5080000}"/>
            </a:ext>
          </a:extLst>
        </xdr:cNvPr>
        <xdr:cNvSpPr>
          <a:spLocks noChangeArrowheads="1"/>
        </xdr:cNvSpPr>
      </xdr:nvSpPr>
      <xdr:spPr bwMode="auto">
        <a:xfrm>
          <a:off x="5848350" y="8239125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457200</xdr:colOff>
      <xdr:row>19</xdr:row>
      <xdr:rowOff>114300</xdr:rowOff>
    </xdr:from>
    <xdr:to>
      <xdr:col>5</xdr:col>
      <xdr:colOff>628650</xdr:colOff>
      <xdr:row>19</xdr:row>
      <xdr:rowOff>238125</xdr:rowOff>
    </xdr:to>
    <xdr:sp macro="" textlink="">
      <xdr:nvSpPr>
        <xdr:cNvPr id="2230" name="Rectangle 23">
          <a:extLst>
            <a:ext uri="{FF2B5EF4-FFF2-40B4-BE49-F238E27FC236}">
              <a16:creationId xmlns:a16="http://schemas.microsoft.com/office/drawing/2014/main" id="{00000000-0008-0000-1800-0000B6080000}"/>
            </a:ext>
          </a:extLst>
        </xdr:cNvPr>
        <xdr:cNvSpPr>
          <a:spLocks noChangeArrowheads="1"/>
        </xdr:cNvSpPr>
      </xdr:nvSpPr>
      <xdr:spPr bwMode="auto">
        <a:xfrm>
          <a:off x="4257675" y="4419600"/>
          <a:ext cx="1714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409575</xdr:colOff>
      <xdr:row>19</xdr:row>
      <xdr:rowOff>123825</xdr:rowOff>
    </xdr:from>
    <xdr:to>
      <xdr:col>6</xdr:col>
      <xdr:colOff>552450</xdr:colOff>
      <xdr:row>20</xdr:row>
      <xdr:rowOff>0</xdr:rowOff>
    </xdr:to>
    <xdr:sp macro="" textlink="">
      <xdr:nvSpPr>
        <xdr:cNvPr id="2231" name="Rectangle 24">
          <a:extLst>
            <a:ext uri="{FF2B5EF4-FFF2-40B4-BE49-F238E27FC236}">
              <a16:creationId xmlns:a16="http://schemas.microsoft.com/office/drawing/2014/main" id="{00000000-0008-0000-1800-0000B7080000}"/>
            </a:ext>
          </a:extLst>
        </xdr:cNvPr>
        <xdr:cNvSpPr>
          <a:spLocks noChangeArrowheads="1"/>
        </xdr:cNvSpPr>
      </xdr:nvSpPr>
      <xdr:spPr bwMode="auto">
        <a:xfrm>
          <a:off x="4876800" y="4429125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457200</xdr:colOff>
      <xdr:row>50</xdr:row>
      <xdr:rowOff>114300</xdr:rowOff>
    </xdr:from>
    <xdr:to>
      <xdr:col>4</xdr:col>
      <xdr:colOff>0</xdr:colOff>
      <xdr:row>50</xdr:row>
      <xdr:rowOff>238125</xdr:rowOff>
    </xdr:to>
    <xdr:sp macro="" textlink="">
      <xdr:nvSpPr>
        <xdr:cNvPr id="2232" name="Rectangle 25">
          <a:extLst>
            <a:ext uri="{FF2B5EF4-FFF2-40B4-BE49-F238E27FC236}">
              <a16:creationId xmlns:a16="http://schemas.microsoft.com/office/drawing/2014/main" id="{00000000-0008-0000-1800-0000B8080000}"/>
            </a:ext>
          </a:extLst>
        </xdr:cNvPr>
        <xdr:cNvSpPr>
          <a:spLocks noChangeArrowheads="1"/>
        </xdr:cNvSpPr>
      </xdr:nvSpPr>
      <xdr:spPr bwMode="auto">
        <a:xfrm>
          <a:off x="3143250" y="10429875"/>
          <a:ext cx="15240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390525</xdr:colOff>
      <xdr:row>50</xdr:row>
      <xdr:rowOff>123825</xdr:rowOff>
    </xdr:from>
    <xdr:to>
      <xdr:col>5</xdr:col>
      <xdr:colOff>9525</xdr:colOff>
      <xdr:row>51</xdr:row>
      <xdr:rowOff>0</xdr:rowOff>
    </xdr:to>
    <xdr:sp macro="" textlink="">
      <xdr:nvSpPr>
        <xdr:cNvPr id="2233" name="Rectangle 26">
          <a:extLst>
            <a:ext uri="{FF2B5EF4-FFF2-40B4-BE49-F238E27FC236}">
              <a16:creationId xmlns:a16="http://schemas.microsoft.com/office/drawing/2014/main" id="{00000000-0008-0000-1800-0000B9080000}"/>
            </a:ext>
          </a:extLst>
        </xdr:cNvPr>
        <xdr:cNvSpPr>
          <a:spLocks noChangeArrowheads="1"/>
        </xdr:cNvSpPr>
      </xdr:nvSpPr>
      <xdr:spPr bwMode="auto">
        <a:xfrm>
          <a:off x="3686175" y="10439400"/>
          <a:ext cx="12382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50</xdr:row>
      <xdr:rowOff>123825</xdr:rowOff>
    </xdr:from>
    <xdr:to>
      <xdr:col>5</xdr:col>
      <xdr:colOff>485775</xdr:colOff>
      <xdr:row>51</xdr:row>
      <xdr:rowOff>0</xdr:rowOff>
    </xdr:to>
    <xdr:sp macro="" textlink="">
      <xdr:nvSpPr>
        <xdr:cNvPr id="2234" name="Rectangle 27">
          <a:extLst>
            <a:ext uri="{FF2B5EF4-FFF2-40B4-BE49-F238E27FC236}">
              <a16:creationId xmlns:a16="http://schemas.microsoft.com/office/drawing/2014/main" id="{00000000-0008-0000-1800-0000BA080000}"/>
            </a:ext>
          </a:extLst>
        </xdr:cNvPr>
        <xdr:cNvSpPr>
          <a:spLocks noChangeArrowheads="1"/>
        </xdr:cNvSpPr>
      </xdr:nvSpPr>
      <xdr:spPr bwMode="auto">
        <a:xfrm>
          <a:off x="4162425" y="10439400"/>
          <a:ext cx="12382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1381125</xdr:colOff>
      <xdr:row>9</xdr:row>
      <xdr:rowOff>85725</xdr:rowOff>
    </xdr:from>
    <xdr:to>
      <xdr:col>1</xdr:col>
      <xdr:colOff>1524000</xdr:colOff>
      <xdr:row>10</xdr:row>
      <xdr:rowOff>19050</xdr:rowOff>
    </xdr:to>
    <xdr:sp macro="" textlink="">
      <xdr:nvSpPr>
        <xdr:cNvPr id="2235" name="Rectangle 29">
          <a:extLst>
            <a:ext uri="{FF2B5EF4-FFF2-40B4-BE49-F238E27FC236}">
              <a16:creationId xmlns:a16="http://schemas.microsoft.com/office/drawing/2014/main" id="{00000000-0008-0000-1800-0000BB080000}"/>
            </a:ext>
          </a:extLst>
        </xdr:cNvPr>
        <xdr:cNvSpPr>
          <a:spLocks noChangeArrowheads="1"/>
        </xdr:cNvSpPr>
      </xdr:nvSpPr>
      <xdr:spPr bwMode="auto">
        <a:xfrm>
          <a:off x="2076450" y="2085975"/>
          <a:ext cx="142875" cy="180975"/>
        </a:xfrm>
        <a:prstGeom prst="rect">
          <a:avLst/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24</xdr:row>
      <xdr:rowOff>28575</xdr:rowOff>
    </xdr:from>
    <xdr:to>
      <xdr:col>0</xdr:col>
      <xdr:colOff>180975</xdr:colOff>
      <xdr:row>24</xdr:row>
      <xdr:rowOff>171450</xdr:rowOff>
    </xdr:to>
    <xdr:sp macro="" textlink="">
      <xdr:nvSpPr>
        <xdr:cNvPr id="2236" name="Text Box 30">
          <a:extLst>
            <a:ext uri="{FF2B5EF4-FFF2-40B4-BE49-F238E27FC236}">
              <a16:creationId xmlns:a16="http://schemas.microsoft.com/office/drawing/2014/main" id="{00000000-0008-0000-1800-0000BC080000}"/>
            </a:ext>
          </a:extLst>
        </xdr:cNvPr>
        <xdr:cNvSpPr txBox="1">
          <a:spLocks noChangeArrowheads="1"/>
        </xdr:cNvSpPr>
      </xdr:nvSpPr>
      <xdr:spPr bwMode="auto">
        <a:xfrm>
          <a:off x="38100" y="5486400"/>
          <a:ext cx="142875" cy="142875"/>
        </a:xfrm>
        <a:prstGeom prst="rect">
          <a:avLst/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352425</xdr:colOff>
      <xdr:row>19</xdr:row>
      <xdr:rowOff>114300</xdr:rowOff>
    </xdr:from>
    <xdr:to>
      <xdr:col>7</xdr:col>
      <xdr:colOff>495300</xdr:colOff>
      <xdr:row>20</xdr:row>
      <xdr:rowOff>9525</xdr:rowOff>
    </xdr:to>
    <xdr:sp macro="" textlink="">
      <xdr:nvSpPr>
        <xdr:cNvPr id="2237" name="Text Box 31">
          <a:extLst>
            <a:ext uri="{FF2B5EF4-FFF2-40B4-BE49-F238E27FC236}">
              <a16:creationId xmlns:a16="http://schemas.microsoft.com/office/drawing/2014/main" id="{00000000-0008-0000-1800-0000BD080000}"/>
            </a:ext>
          </a:extLst>
        </xdr:cNvPr>
        <xdr:cNvSpPr txBox="1">
          <a:spLocks noChangeArrowheads="1"/>
        </xdr:cNvSpPr>
      </xdr:nvSpPr>
      <xdr:spPr bwMode="auto">
        <a:xfrm>
          <a:off x="5429250" y="4419600"/>
          <a:ext cx="14287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47625</xdr:colOff>
      <xdr:row>35</xdr:row>
      <xdr:rowOff>57150</xdr:rowOff>
    </xdr:from>
    <xdr:to>
      <xdr:col>0</xdr:col>
      <xdr:colOff>190500</xdr:colOff>
      <xdr:row>36</xdr:row>
      <xdr:rowOff>9525</xdr:rowOff>
    </xdr:to>
    <xdr:sp macro="" textlink="">
      <xdr:nvSpPr>
        <xdr:cNvPr id="2238" name="Text Box 32">
          <a:extLst>
            <a:ext uri="{FF2B5EF4-FFF2-40B4-BE49-F238E27FC236}">
              <a16:creationId xmlns:a16="http://schemas.microsoft.com/office/drawing/2014/main" id="{00000000-0008-0000-1800-0000BE080000}"/>
            </a:ext>
          </a:extLst>
        </xdr:cNvPr>
        <xdr:cNvSpPr txBox="1">
          <a:spLocks noChangeArrowheads="1"/>
        </xdr:cNvSpPr>
      </xdr:nvSpPr>
      <xdr:spPr bwMode="auto">
        <a:xfrm>
          <a:off x="47625" y="7553325"/>
          <a:ext cx="14287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171450</xdr:colOff>
      <xdr:row>39</xdr:row>
      <xdr:rowOff>28575</xdr:rowOff>
    </xdr:from>
    <xdr:to>
      <xdr:col>1</xdr:col>
      <xdr:colOff>314325</xdr:colOff>
      <xdr:row>39</xdr:row>
      <xdr:rowOff>171450</xdr:rowOff>
    </xdr:to>
    <xdr:sp macro="" textlink="">
      <xdr:nvSpPr>
        <xdr:cNvPr id="2239" name="Text Box 33">
          <a:extLst>
            <a:ext uri="{FF2B5EF4-FFF2-40B4-BE49-F238E27FC236}">
              <a16:creationId xmlns:a16="http://schemas.microsoft.com/office/drawing/2014/main" id="{00000000-0008-0000-1800-0000BF080000}"/>
            </a:ext>
          </a:extLst>
        </xdr:cNvPr>
        <xdr:cNvSpPr txBox="1">
          <a:spLocks noChangeArrowheads="1"/>
        </xdr:cNvSpPr>
      </xdr:nvSpPr>
      <xdr:spPr bwMode="auto">
        <a:xfrm>
          <a:off x="866775" y="8229600"/>
          <a:ext cx="142875" cy="142875"/>
        </a:xfrm>
        <a:prstGeom prst="rect">
          <a:avLst/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466725</xdr:colOff>
      <xdr:row>39</xdr:row>
      <xdr:rowOff>19050</xdr:rowOff>
    </xdr:from>
    <xdr:to>
      <xdr:col>3</xdr:col>
      <xdr:colOff>66675</xdr:colOff>
      <xdr:row>39</xdr:row>
      <xdr:rowOff>161925</xdr:rowOff>
    </xdr:to>
    <xdr:sp macro="" textlink="">
      <xdr:nvSpPr>
        <xdr:cNvPr id="2240" name="Text Box 34">
          <a:extLst>
            <a:ext uri="{FF2B5EF4-FFF2-40B4-BE49-F238E27FC236}">
              <a16:creationId xmlns:a16="http://schemas.microsoft.com/office/drawing/2014/main" id="{00000000-0008-0000-1800-0000C0080000}"/>
            </a:ext>
          </a:extLst>
        </xdr:cNvPr>
        <xdr:cNvSpPr txBox="1">
          <a:spLocks noChangeArrowheads="1"/>
        </xdr:cNvSpPr>
      </xdr:nvSpPr>
      <xdr:spPr bwMode="auto">
        <a:xfrm>
          <a:off x="2609850" y="8220075"/>
          <a:ext cx="14287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428625</xdr:colOff>
      <xdr:row>39</xdr:row>
      <xdr:rowOff>180975</xdr:rowOff>
    </xdr:from>
    <xdr:to>
      <xdr:col>5</xdr:col>
      <xdr:colOff>571500</xdr:colOff>
      <xdr:row>40</xdr:row>
      <xdr:rowOff>0</xdr:rowOff>
    </xdr:to>
    <xdr:sp macro="" textlink="">
      <xdr:nvSpPr>
        <xdr:cNvPr id="2241" name="Text Box 35">
          <a:extLst>
            <a:ext uri="{FF2B5EF4-FFF2-40B4-BE49-F238E27FC236}">
              <a16:creationId xmlns:a16="http://schemas.microsoft.com/office/drawing/2014/main" id="{00000000-0008-0000-1800-0000C1080000}"/>
            </a:ext>
          </a:extLst>
        </xdr:cNvPr>
        <xdr:cNvSpPr txBox="1">
          <a:spLocks noChangeArrowheads="1"/>
        </xdr:cNvSpPr>
      </xdr:nvSpPr>
      <xdr:spPr bwMode="auto">
        <a:xfrm>
          <a:off x="4229100" y="8382000"/>
          <a:ext cx="14287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25</xdr:row>
      <xdr:rowOff>38100</xdr:rowOff>
    </xdr:from>
    <xdr:to>
      <xdr:col>0</xdr:col>
      <xdr:colOff>180975</xdr:colOff>
      <xdr:row>25</xdr:row>
      <xdr:rowOff>161925</xdr:rowOff>
    </xdr:to>
    <xdr:sp macro="" textlink="">
      <xdr:nvSpPr>
        <xdr:cNvPr id="2242" name="Rectangle 36">
          <a:extLst>
            <a:ext uri="{FF2B5EF4-FFF2-40B4-BE49-F238E27FC236}">
              <a16:creationId xmlns:a16="http://schemas.microsoft.com/office/drawing/2014/main" id="{00000000-0008-0000-1800-0000C2080000}"/>
            </a:ext>
          </a:extLst>
        </xdr:cNvPr>
        <xdr:cNvSpPr>
          <a:spLocks noChangeArrowheads="1"/>
        </xdr:cNvSpPr>
      </xdr:nvSpPr>
      <xdr:spPr bwMode="auto">
        <a:xfrm>
          <a:off x="38100" y="5686425"/>
          <a:ext cx="1428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47625</xdr:colOff>
      <xdr:row>33</xdr:row>
      <xdr:rowOff>28575</xdr:rowOff>
    </xdr:from>
    <xdr:to>
      <xdr:col>0</xdr:col>
      <xdr:colOff>190500</xdr:colOff>
      <xdr:row>33</xdr:row>
      <xdr:rowOff>171450</xdr:rowOff>
    </xdr:to>
    <xdr:sp macro="" textlink="">
      <xdr:nvSpPr>
        <xdr:cNvPr id="2243" name="Text Box 37">
          <a:extLst>
            <a:ext uri="{FF2B5EF4-FFF2-40B4-BE49-F238E27FC236}">
              <a16:creationId xmlns:a16="http://schemas.microsoft.com/office/drawing/2014/main" id="{00000000-0008-0000-1800-0000C3080000}"/>
            </a:ext>
          </a:extLst>
        </xdr:cNvPr>
        <xdr:cNvSpPr txBox="1">
          <a:spLocks noChangeArrowheads="1"/>
        </xdr:cNvSpPr>
      </xdr:nvSpPr>
      <xdr:spPr bwMode="auto">
        <a:xfrm>
          <a:off x="47625" y="7143750"/>
          <a:ext cx="142875" cy="142875"/>
        </a:xfrm>
        <a:prstGeom prst="rect">
          <a:avLst/>
        </a:prstGeom>
        <a:solidFill>
          <a:schemeClr val="accent2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390525</xdr:colOff>
      <xdr:row>0</xdr:row>
      <xdr:rowOff>47625</xdr:rowOff>
    </xdr:from>
    <xdr:to>
      <xdr:col>11</xdr:col>
      <xdr:colOff>542925</xdr:colOff>
      <xdr:row>2</xdr:row>
      <xdr:rowOff>38100</xdr:rowOff>
    </xdr:to>
    <xdr:sp macro="" textlink="">
      <xdr:nvSpPr>
        <xdr:cNvPr id="2206" name="AutoShape 15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9E080000}"/>
            </a:ext>
          </a:extLst>
        </xdr:cNvPr>
        <xdr:cNvSpPr>
          <a:spLocks noChangeArrowheads="1"/>
        </xdr:cNvSpPr>
      </xdr:nvSpPr>
      <xdr:spPr bwMode="auto">
        <a:xfrm flipH="1">
          <a:off x="7972425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  <xdr:twoCellAnchor editAs="oneCell">
    <xdr:from>
      <xdr:col>0</xdr:col>
      <xdr:colOff>66675</xdr:colOff>
      <xdr:row>0</xdr:row>
      <xdr:rowOff>47625</xdr:rowOff>
    </xdr:from>
    <xdr:to>
      <xdr:col>1</xdr:col>
      <xdr:colOff>633250</xdr:colOff>
      <xdr:row>3</xdr:row>
      <xdr:rowOff>114300</xdr:rowOff>
    </xdr:to>
    <xdr:pic>
      <xdr:nvPicPr>
        <xdr:cNvPr id="40" name="Picture 39" descr="E:\OLD DOCUMENT\logo\SILogoL.jpg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66675" y="47625"/>
          <a:ext cx="1261900" cy="666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21</xdr:row>
      <xdr:rowOff>0</xdr:rowOff>
    </xdr:from>
    <xdr:to>
      <xdr:col>5</xdr:col>
      <xdr:colOff>38100</xdr:colOff>
      <xdr:row>21</xdr:row>
      <xdr:rowOff>0</xdr:rowOff>
    </xdr:to>
    <xdr:sp macro="" textlink="">
      <xdr:nvSpPr>
        <xdr:cNvPr id="13330" name="Line 1">
          <a:extLst>
            <a:ext uri="{FF2B5EF4-FFF2-40B4-BE49-F238E27FC236}">
              <a16:creationId xmlns:a16="http://schemas.microsoft.com/office/drawing/2014/main" id="{00000000-0008-0000-1900-000012340000}"/>
            </a:ext>
          </a:extLst>
        </xdr:cNvPr>
        <xdr:cNvSpPr>
          <a:spLocks noChangeShapeType="1"/>
        </xdr:cNvSpPr>
      </xdr:nvSpPr>
      <xdr:spPr bwMode="auto">
        <a:xfrm>
          <a:off x="5143500" y="6086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14</xdr:col>
      <xdr:colOff>457200</xdr:colOff>
      <xdr:row>0</xdr:row>
      <xdr:rowOff>47625</xdr:rowOff>
    </xdr:from>
    <xdr:to>
      <xdr:col>16</xdr:col>
      <xdr:colOff>0</xdr:colOff>
      <xdr:row>2</xdr:row>
      <xdr:rowOff>95250</xdr:rowOff>
    </xdr:to>
    <xdr:sp macro="" textlink="">
      <xdr:nvSpPr>
        <xdr:cNvPr id="13329" name="AutoShap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11340000}"/>
            </a:ext>
          </a:extLst>
        </xdr:cNvPr>
        <xdr:cNvSpPr>
          <a:spLocks noChangeArrowheads="1"/>
        </xdr:cNvSpPr>
      </xdr:nvSpPr>
      <xdr:spPr bwMode="auto">
        <a:xfrm flipH="1">
          <a:off x="9791700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466725</xdr:colOff>
      <xdr:row>0</xdr:row>
      <xdr:rowOff>161925</xdr:rowOff>
    </xdr:from>
    <xdr:to>
      <xdr:col>8</xdr:col>
      <xdr:colOff>9525</xdr:colOff>
      <xdr:row>2</xdr:row>
      <xdr:rowOff>0</xdr:rowOff>
    </xdr:to>
    <xdr:sp macro="" textlink="">
      <xdr:nvSpPr>
        <xdr:cNvPr id="56321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1DC0000}"/>
            </a:ext>
          </a:extLst>
        </xdr:cNvPr>
        <xdr:cNvSpPr>
          <a:spLocks noChangeArrowheads="1"/>
        </xdr:cNvSpPr>
      </xdr:nvSpPr>
      <xdr:spPr bwMode="auto">
        <a:xfrm flipH="1">
          <a:off x="4124325" y="1619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447675</xdr:colOff>
      <xdr:row>9</xdr:row>
      <xdr:rowOff>0</xdr:rowOff>
    </xdr:from>
    <xdr:to>
      <xdr:col>2</xdr:col>
      <xdr:colOff>447675</xdr:colOff>
      <xdr:row>9</xdr:row>
      <xdr:rowOff>0</xdr:rowOff>
    </xdr:to>
    <xdr:sp macro="" textlink="">
      <xdr:nvSpPr>
        <xdr:cNvPr id="34841" name="Line 2">
          <a:extLst>
            <a:ext uri="{FF2B5EF4-FFF2-40B4-BE49-F238E27FC236}">
              <a16:creationId xmlns:a16="http://schemas.microsoft.com/office/drawing/2014/main" id="{00000000-0008-0000-1B00-000019880000}"/>
            </a:ext>
          </a:extLst>
        </xdr:cNvPr>
        <xdr:cNvSpPr>
          <a:spLocks noChangeShapeType="1"/>
        </xdr:cNvSpPr>
      </xdr:nvSpPr>
      <xdr:spPr bwMode="auto">
        <a:xfrm>
          <a:off x="1200150" y="1857375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447675</xdr:colOff>
      <xdr:row>29</xdr:row>
      <xdr:rowOff>0</xdr:rowOff>
    </xdr:from>
    <xdr:to>
      <xdr:col>2</xdr:col>
      <xdr:colOff>447675</xdr:colOff>
      <xdr:row>29</xdr:row>
      <xdr:rowOff>0</xdr:rowOff>
    </xdr:to>
    <xdr:sp macro="" textlink="">
      <xdr:nvSpPr>
        <xdr:cNvPr id="34842" name="Line 6">
          <a:extLst>
            <a:ext uri="{FF2B5EF4-FFF2-40B4-BE49-F238E27FC236}">
              <a16:creationId xmlns:a16="http://schemas.microsoft.com/office/drawing/2014/main" id="{00000000-0008-0000-1B00-00001A880000}"/>
            </a:ext>
          </a:extLst>
        </xdr:cNvPr>
        <xdr:cNvSpPr>
          <a:spLocks noChangeShapeType="1"/>
        </xdr:cNvSpPr>
      </xdr:nvSpPr>
      <xdr:spPr bwMode="auto">
        <a:xfrm>
          <a:off x="1200150" y="9096375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447675</xdr:colOff>
      <xdr:row>29</xdr:row>
      <xdr:rowOff>0</xdr:rowOff>
    </xdr:from>
    <xdr:to>
      <xdr:col>2</xdr:col>
      <xdr:colOff>447675</xdr:colOff>
      <xdr:row>29</xdr:row>
      <xdr:rowOff>0</xdr:rowOff>
    </xdr:to>
    <xdr:sp macro="" textlink="">
      <xdr:nvSpPr>
        <xdr:cNvPr id="34843" name="Line 4">
          <a:extLst>
            <a:ext uri="{FF2B5EF4-FFF2-40B4-BE49-F238E27FC236}">
              <a16:creationId xmlns:a16="http://schemas.microsoft.com/office/drawing/2014/main" id="{00000000-0008-0000-1B00-00001B880000}"/>
            </a:ext>
          </a:extLst>
        </xdr:cNvPr>
        <xdr:cNvSpPr>
          <a:spLocks noChangeShapeType="1"/>
        </xdr:cNvSpPr>
      </xdr:nvSpPr>
      <xdr:spPr bwMode="auto">
        <a:xfrm>
          <a:off x="1200150" y="9096375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323850</xdr:colOff>
      <xdr:row>0</xdr:row>
      <xdr:rowOff>47625</xdr:rowOff>
    </xdr:from>
    <xdr:to>
      <xdr:col>10</xdr:col>
      <xdr:colOff>476250</xdr:colOff>
      <xdr:row>2</xdr:row>
      <xdr:rowOff>95250</xdr:rowOff>
    </xdr:to>
    <xdr:sp macro="" textlink="">
      <xdr:nvSpPr>
        <xdr:cNvPr id="34840" name="AutoShap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18880000}"/>
            </a:ext>
          </a:extLst>
        </xdr:cNvPr>
        <xdr:cNvSpPr>
          <a:spLocks noChangeArrowheads="1"/>
        </xdr:cNvSpPr>
      </xdr:nvSpPr>
      <xdr:spPr bwMode="auto">
        <a:xfrm flipH="1">
          <a:off x="7010400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676275</xdr:colOff>
      <xdr:row>0</xdr:row>
      <xdr:rowOff>47625</xdr:rowOff>
    </xdr:from>
    <xdr:to>
      <xdr:col>15</xdr:col>
      <xdr:colOff>66675</xdr:colOff>
      <xdr:row>2</xdr:row>
      <xdr:rowOff>76200</xdr:rowOff>
    </xdr:to>
    <xdr:sp macro="" textlink="">
      <xdr:nvSpPr>
        <xdr:cNvPr id="33850" name="AutoShape 5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3A840000}"/>
            </a:ext>
          </a:extLst>
        </xdr:cNvPr>
        <xdr:cNvSpPr>
          <a:spLocks noChangeArrowheads="1"/>
        </xdr:cNvSpPr>
      </xdr:nvSpPr>
      <xdr:spPr bwMode="auto">
        <a:xfrm flipH="1">
          <a:off x="10248900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  <xdr:twoCellAnchor editAs="oneCell">
    <xdr:from>
      <xdr:col>10</xdr:col>
      <xdr:colOff>28575</xdr:colOff>
      <xdr:row>0</xdr:row>
      <xdr:rowOff>28574</xdr:rowOff>
    </xdr:from>
    <xdr:to>
      <xdr:col>12</xdr:col>
      <xdr:colOff>723899</xdr:colOff>
      <xdr:row>3</xdr:row>
      <xdr:rowOff>171448</xdr:rowOff>
    </xdr:to>
    <xdr:pic>
      <xdr:nvPicPr>
        <xdr:cNvPr id="15" name="Picture 14" descr="E:\OLD DOCUMENT\logo\SILogoL.jpg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 bwMode="auto">
        <a:xfrm>
          <a:off x="7572375" y="28574"/>
          <a:ext cx="1990724" cy="7429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619126</xdr:colOff>
      <xdr:row>22</xdr:row>
      <xdr:rowOff>66675</xdr:rowOff>
    </xdr:from>
    <xdr:to>
      <xdr:col>4</xdr:col>
      <xdr:colOff>285750</xdr:colOff>
      <xdr:row>23</xdr:row>
      <xdr:rowOff>38100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2962276" y="4848225"/>
          <a:ext cx="447674" cy="1524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10</xdr:col>
      <xdr:colOff>10351</xdr:colOff>
      <xdr:row>0</xdr:row>
      <xdr:rowOff>61704</xdr:rowOff>
    </xdr:from>
    <xdr:to>
      <xdr:col>12</xdr:col>
      <xdr:colOff>698117</xdr:colOff>
      <xdr:row>3</xdr:row>
      <xdr:rowOff>173934</xdr:rowOff>
    </xdr:to>
    <xdr:pic>
      <xdr:nvPicPr>
        <xdr:cNvPr id="8" name="Picture 7" descr="E:\OLD DOCUMENT\logo\SILogoL.jpg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7530960" y="61704"/>
          <a:ext cx="1979853" cy="7085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298173</xdr:colOff>
      <xdr:row>19</xdr:row>
      <xdr:rowOff>16565</xdr:rowOff>
    </xdr:from>
    <xdr:to>
      <xdr:col>5</xdr:col>
      <xdr:colOff>753716</xdr:colOff>
      <xdr:row>24</xdr:row>
      <xdr:rowOff>149087</xdr:rowOff>
    </xdr:to>
    <xdr:pic>
      <xdr:nvPicPr>
        <xdr:cNvPr id="11" name="Picture 10" descr="WhatsApp Image 2024-06-01 at 12.16.07 PM.jpeg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12434" y="4248978"/>
          <a:ext cx="1234108" cy="1043609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761999</xdr:colOff>
      <xdr:row>7</xdr:row>
      <xdr:rowOff>182217</xdr:rowOff>
    </xdr:from>
    <xdr:to>
      <xdr:col>8</xdr:col>
      <xdr:colOff>256761</xdr:colOff>
      <xdr:row>14</xdr:row>
      <xdr:rowOff>91109</xdr:rowOff>
    </xdr:to>
    <xdr:pic>
      <xdr:nvPicPr>
        <xdr:cNvPr id="12" name="Picture 11" descr="WhatsApp Image 2024-06-01 at 12.16.07 PM (1).jpeg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5885" r="16254"/>
        <a:stretch>
          <a:fillRect/>
        </a:stretch>
      </xdr:blipFill>
      <xdr:spPr>
        <a:xfrm rot="16200000">
          <a:off x="4861890" y="1797326"/>
          <a:ext cx="1283805" cy="1697936"/>
        </a:xfrm>
        <a:prstGeom prst="rect">
          <a:avLst/>
        </a:prstGeom>
      </xdr:spPr>
    </xdr:pic>
    <xdr:clientData/>
  </xdr:twoCellAnchor>
  <xdr:twoCellAnchor editAs="oneCell">
    <xdr:from>
      <xdr:col>2</xdr:col>
      <xdr:colOff>132522</xdr:colOff>
      <xdr:row>19</xdr:row>
      <xdr:rowOff>24848</xdr:rowOff>
    </xdr:from>
    <xdr:to>
      <xdr:col>3</xdr:col>
      <xdr:colOff>554935</xdr:colOff>
      <xdr:row>24</xdr:row>
      <xdr:rowOff>144268</xdr:rowOff>
    </xdr:to>
    <xdr:pic>
      <xdr:nvPicPr>
        <xdr:cNvPr id="13" name="Picture 12" descr="WhatsApp Image 2024-06-01 at 12.16.07 PM (2).jpeg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89652" y="4257261"/>
          <a:ext cx="1200979" cy="103050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8</xdr:row>
      <xdr:rowOff>91109</xdr:rowOff>
    </xdr:from>
    <xdr:to>
      <xdr:col>3</xdr:col>
      <xdr:colOff>571499</xdr:colOff>
      <xdr:row>14</xdr:row>
      <xdr:rowOff>132522</xdr:rowOff>
    </xdr:to>
    <xdr:pic>
      <xdr:nvPicPr>
        <xdr:cNvPr id="17" name="Picture 16" descr="WhatsApp Image 2024-06-01 at 12.16.07 PM (2).jpeg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50065" y="2128631"/>
          <a:ext cx="1557130" cy="1200978"/>
        </a:xfrm>
        <a:prstGeom prst="rect">
          <a:avLst/>
        </a:prstGeom>
      </xdr:spPr>
    </xdr:pic>
    <xdr:clientData/>
  </xdr:twoCellAnchor>
  <xdr:twoCellAnchor editAs="oneCell">
    <xdr:from>
      <xdr:col>10</xdr:col>
      <xdr:colOff>364435</xdr:colOff>
      <xdr:row>19</xdr:row>
      <xdr:rowOff>24850</xdr:rowOff>
    </xdr:from>
    <xdr:to>
      <xdr:col>12</xdr:col>
      <xdr:colOff>372720</xdr:colOff>
      <xdr:row>24</xdr:row>
      <xdr:rowOff>132525</xdr:rowOff>
    </xdr:to>
    <xdr:pic>
      <xdr:nvPicPr>
        <xdr:cNvPr id="18" name="Picture 17" descr="WhatsApp Image 2024-06-01 at 12.16.07 PM (1).jpeg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5885" r="16254"/>
        <a:stretch>
          <a:fillRect/>
        </a:stretch>
      </xdr:blipFill>
      <xdr:spPr>
        <a:xfrm rot="16200000">
          <a:off x="8025849" y="4116458"/>
          <a:ext cx="1018762" cy="13003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69850</xdr:colOff>
      <xdr:row>1</xdr:row>
      <xdr:rowOff>0</xdr:rowOff>
    </xdr:from>
    <xdr:to>
      <xdr:col>12</xdr:col>
      <xdr:colOff>222250</xdr:colOff>
      <xdr:row>3</xdr:row>
      <xdr:rowOff>111126</xdr:rowOff>
    </xdr:to>
    <xdr:sp macro="" textlink="">
      <xdr:nvSpPr>
        <xdr:cNvPr id="41986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A40000}"/>
            </a:ext>
          </a:extLst>
        </xdr:cNvPr>
        <xdr:cNvSpPr>
          <a:spLocks noChangeArrowheads="1"/>
        </xdr:cNvSpPr>
      </xdr:nvSpPr>
      <xdr:spPr bwMode="auto">
        <a:xfrm flipH="1">
          <a:off x="6705600" y="158750"/>
          <a:ext cx="755650" cy="428626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  <xdr:twoCellAnchor editAs="oneCell">
    <xdr:from>
      <xdr:col>0</xdr:col>
      <xdr:colOff>84664</xdr:colOff>
      <xdr:row>0</xdr:row>
      <xdr:rowOff>0</xdr:rowOff>
    </xdr:from>
    <xdr:to>
      <xdr:col>9</xdr:col>
      <xdr:colOff>306917</xdr:colOff>
      <xdr:row>37</xdr:row>
      <xdr:rowOff>179917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4768" t="10946" r="39269" b="5888"/>
        <a:stretch>
          <a:fillRect/>
        </a:stretch>
      </xdr:blipFill>
      <xdr:spPr bwMode="auto">
        <a:xfrm>
          <a:off x="84664" y="0"/>
          <a:ext cx="5746753" cy="60854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0</xdr:row>
      <xdr:rowOff>0</xdr:rowOff>
    </xdr:from>
    <xdr:to>
      <xdr:col>10</xdr:col>
      <xdr:colOff>409575</xdr:colOff>
      <xdr:row>2</xdr:row>
      <xdr:rowOff>123825</xdr:rowOff>
    </xdr:to>
    <xdr:sp macro="" textlink="">
      <xdr:nvSpPr>
        <xdr:cNvPr id="10251" name="Auto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B280000}"/>
            </a:ext>
          </a:extLst>
        </xdr:cNvPr>
        <xdr:cNvSpPr>
          <a:spLocks noChangeArrowheads="1"/>
        </xdr:cNvSpPr>
      </xdr:nvSpPr>
      <xdr:spPr bwMode="auto">
        <a:xfrm flipH="1">
          <a:off x="9772650" y="0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447675</xdr:colOff>
      <xdr:row>0</xdr:row>
      <xdr:rowOff>47625</xdr:rowOff>
    </xdr:from>
    <xdr:to>
      <xdr:col>6</xdr:col>
      <xdr:colOff>600075</xdr:colOff>
      <xdr:row>2</xdr:row>
      <xdr:rowOff>95250</xdr:rowOff>
    </xdr:to>
    <xdr:sp macro="" textlink="">
      <xdr:nvSpPr>
        <xdr:cNvPr id="44037" name="Auto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5AC0000}"/>
            </a:ext>
          </a:extLst>
        </xdr:cNvPr>
        <xdr:cNvSpPr>
          <a:spLocks noChangeArrowheads="1"/>
        </xdr:cNvSpPr>
      </xdr:nvSpPr>
      <xdr:spPr bwMode="auto">
        <a:xfrm flipH="1">
          <a:off x="7191375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  <xdr:twoCellAnchor editAs="oneCell">
    <xdr:from>
      <xdr:col>2</xdr:col>
      <xdr:colOff>187699</xdr:colOff>
      <xdr:row>11</xdr:row>
      <xdr:rowOff>224747</xdr:rowOff>
    </xdr:from>
    <xdr:to>
      <xdr:col>2</xdr:col>
      <xdr:colOff>2555536</xdr:colOff>
      <xdr:row>11</xdr:row>
      <xdr:rowOff>2260322</xdr:rowOff>
    </xdr:to>
    <xdr:pic>
      <xdr:nvPicPr>
        <xdr:cNvPr id="14" name="Picture 13" descr="Photo-1185.jpg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28875" y="9749747"/>
          <a:ext cx="2367837" cy="20355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10</xdr:row>
      <xdr:rowOff>174680</xdr:rowOff>
    </xdr:from>
    <xdr:to>
      <xdr:col>2</xdr:col>
      <xdr:colOff>2612373</xdr:colOff>
      <xdr:row>10</xdr:row>
      <xdr:rowOff>2322418</xdr:rowOff>
    </xdr:to>
    <xdr:pic>
      <xdr:nvPicPr>
        <xdr:cNvPr id="17" name="Picture 16" descr="Photo-1188.jpg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53235" y="7234386"/>
          <a:ext cx="2500314" cy="214773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9</xdr:row>
      <xdr:rowOff>166688</xdr:rowOff>
    </xdr:from>
    <xdr:to>
      <xdr:col>2</xdr:col>
      <xdr:colOff>2547937</xdr:colOff>
      <xdr:row>9</xdr:row>
      <xdr:rowOff>2345213</xdr:rowOff>
    </xdr:to>
    <xdr:pic>
      <xdr:nvPicPr>
        <xdr:cNvPr id="21" name="Picture 20" descr="Photo-1192.jpg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24063" y="9739313"/>
          <a:ext cx="2452687" cy="2178525"/>
        </a:xfrm>
        <a:prstGeom prst="rect">
          <a:avLst/>
        </a:prstGeom>
      </xdr:spPr>
    </xdr:pic>
    <xdr:clientData/>
  </xdr:twoCellAnchor>
  <xdr:twoCellAnchor editAs="oneCell">
    <xdr:from>
      <xdr:col>2</xdr:col>
      <xdr:colOff>155479</xdr:colOff>
      <xdr:row>8</xdr:row>
      <xdr:rowOff>141752</xdr:rowOff>
    </xdr:from>
    <xdr:to>
      <xdr:col>2</xdr:col>
      <xdr:colOff>2492816</xdr:colOff>
      <xdr:row>8</xdr:row>
      <xdr:rowOff>2427752</xdr:rowOff>
    </xdr:to>
    <xdr:pic>
      <xdr:nvPicPr>
        <xdr:cNvPr id="25" name="Picture 24" descr="Photo-1197.jpg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82891" y="2270870"/>
          <a:ext cx="2337337" cy="2286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4</xdr:row>
      <xdr:rowOff>133350</xdr:rowOff>
    </xdr:from>
    <xdr:to>
      <xdr:col>7</xdr:col>
      <xdr:colOff>228600</xdr:colOff>
      <xdr:row>4</xdr:row>
      <xdr:rowOff>228600</xdr:rowOff>
    </xdr:to>
    <xdr:sp macro="" textlink="">
      <xdr:nvSpPr>
        <xdr:cNvPr id="14352" name="Rectangle 6">
          <a:extLst>
            <a:ext uri="{FF2B5EF4-FFF2-40B4-BE49-F238E27FC236}">
              <a16:creationId xmlns:a16="http://schemas.microsoft.com/office/drawing/2014/main" id="{00000000-0008-0000-1F00-000010380000}"/>
            </a:ext>
          </a:extLst>
        </xdr:cNvPr>
        <xdr:cNvSpPr>
          <a:spLocks noChangeArrowheads="1"/>
        </xdr:cNvSpPr>
      </xdr:nvSpPr>
      <xdr:spPr bwMode="auto">
        <a:xfrm>
          <a:off x="1866900" y="742950"/>
          <a:ext cx="95250" cy="9525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133350</xdr:colOff>
      <xdr:row>5</xdr:row>
      <xdr:rowOff>28575</xdr:rowOff>
    </xdr:from>
    <xdr:to>
      <xdr:col>7</xdr:col>
      <xdr:colOff>228600</xdr:colOff>
      <xdr:row>5</xdr:row>
      <xdr:rowOff>123825</xdr:rowOff>
    </xdr:to>
    <xdr:sp macro="" textlink="">
      <xdr:nvSpPr>
        <xdr:cNvPr id="14353" name="Rectangle 7">
          <a:extLst>
            <a:ext uri="{FF2B5EF4-FFF2-40B4-BE49-F238E27FC236}">
              <a16:creationId xmlns:a16="http://schemas.microsoft.com/office/drawing/2014/main" id="{00000000-0008-0000-1F00-000011380000}"/>
            </a:ext>
          </a:extLst>
        </xdr:cNvPr>
        <xdr:cNvSpPr>
          <a:spLocks noChangeArrowheads="1"/>
        </xdr:cNvSpPr>
      </xdr:nvSpPr>
      <xdr:spPr bwMode="auto">
        <a:xfrm>
          <a:off x="1866900" y="904875"/>
          <a:ext cx="95250" cy="95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22</xdr:col>
      <xdr:colOff>114300</xdr:colOff>
      <xdr:row>4</xdr:row>
      <xdr:rowOff>133350</xdr:rowOff>
    </xdr:from>
    <xdr:to>
      <xdr:col>22</xdr:col>
      <xdr:colOff>209550</xdr:colOff>
      <xdr:row>4</xdr:row>
      <xdr:rowOff>228600</xdr:rowOff>
    </xdr:to>
    <xdr:sp macro="" textlink="">
      <xdr:nvSpPr>
        <xdr:cNvPr id="14354" name="Rectangle 8">
          <a:extLst>
            <a:ext uri="{FF2B5EF4-FFF2-40B4-BE49-F238E27FC236}">
              <a16:creationId xmlns:a16="http://schemas.microsoft.com/office/drawing/2014/main" id="{00000000-0008-0000-1F00-000012380000}"/>
            </a:ext>
          </a:extLst>
        </xdr:cNvPr>
        <xdr:cNvSpPr>
          <a:spLocks noChangeArrowheads="1"/>
        </xdr:cNvSpPr>
      </xdr:nvSpPr>
      <xdr:spPr bwMode="auto">
        <a:xfrm>
          <a:off x="5562600" y="742950"/>
          <a:ext cx="95250" cy="95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104775</xdr:colOff>
      <xdr:row>5</xdr:row>
      <xdr:rowOff>28575</xdr:rowOff>
    </xdr:from>
    <xdr:to>
      <xdr:col>15</xdr:col>
      <xdr:colOff>200025</xdr:colOff>
      <xdr:row>5</xdr:row>
      <xdr:rowOff>123825</xdr:rowOff>
    </xdr:to>
    <xdr:sp macro="" textlink="">
      <xdr:nvSpPr>
        <xdr:cNvPr id="14355" name="Rectangle 9">
          <a:extLst>
            <a:ext uri="{FF2B5EF4-FFF2-40B4-BE49-F238E27FC236}">
              <a16:creationId xmlns:a16="http://schemas.microsoft.com/office/drawing/2014/main" id="{00000000-0008-0000-1F00-000013380000}"/>
            </a:ext>
          </a:extLst>
        </xdr:cNvPr>
        <xdr:cNvSpPr>
          <a:spLocks noChangeArrowheads="1"/>
        </xdr:cNvSpPr>
      </xdr:nvSpPr>
      <xdr:spPr bwMode="auto">
        <a:xfrm>
          <a:off x="3819525" y="904875"/>
          <a:ext cx="95250" cy="95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104775</xdr:colOff>
      <xdr:row>4</xdr:row>
      <xdr:rowOff>133350</xdr:rowOff>
    </xdr:from>
    <xdr:to>
      <xdr:col>15</xdr:col>
      <xdr:colOff>200025</xdr:colOff>
      <xdr:row>4</xdr:row>
      <xdr:rowOff>228600</xdr:rowOff>
    </xdr:to>
    <xdr:sp macro="" textlink="">
      <xdr:nvSpPr>
        <xdr:cNvPr id="14356" name="Rectangle 10">
          <a:extLst>
            <a:ext uri="{FF2B5EF4-FFF2-40B4-BE49-F238E27FC236}">
              <a16:creationId xmlns:a16="http://schemas.microsoft.com/office/drawing/2014/main" id="{00000000-0008-0000-1F00-000014380000}"/>
            </a:ext>
          </a:extLst>
        </xdr:cNvPr>
        <xdr:cNvSpPr>
          <a:spLocks noChangeArrowheads="1"/>
        </xdr:cNvSpPr>
      </xdr:nvSpPr>
      <xdr:spPr bwMode="auto">
        <a:xfrm>
          <a:off x="3819525" y="742950"/>
          <a:ext cx="95250" cy="95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39</xdr:col>
      <xdr:colOff>133350</xdr:colOff>
      <xdr:row>0</xdr:row>
      <xdr:rowOff>47625</xdr:rowOff>
    </xdr:from>
    <xdr:to>
      <xdr:col>40</xdr:col>
      <xdr:colOff>285750</xdr:colOff>
      <xdr:row>3</xdr:row>
      <xdr:rowOff>19050</xdr:rowOff>
    </xdr:to>
    <xdr:sp macro="" textlink="">
      <xdr:nvSpPr>
        <xdr:cNvPr id="14351" name="AutoShape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F380000}"/>
            </a:ext>
          </a:extLst>
        </xdr:cNvPr>
        <xdr:cNvSpPr>
          <a:spLocks noChangeArrowheads="1"/>
        </xdr:cNvSpPr>
      </xdr:nvSpPr>
      <xdr:spPr bwMode="auto">
        <a:xfrm flipH="1">
          <a:off x="9648825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47625</xdr:rowOff>
    </xdr:from>
    <xdr:to>
      <xdr:col>8</xdr:col>
      <xdr:colOff>466725</xdr:colOff>
      <xdr:row>2</xdr:row>
      <xdr:rowOff>152400</xdr:rowOff>
    </xdr:to>
    <xdr:sp macro="" textlink="">
      <xdr:nvSpPr>
        <xdr:cNvPr id="4105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9100000}"/>
            </a:ext>
          </a:extLst>
        </xdr:cNvPr>
        <xdr:cNvSpPr>
          <a:spLocks noChangeArrowheads="1"/>
        </xdr:cNvSpPr>
      </xdr:nvSpPr>
      <xdr:spPr bwMode="auto">
        <a:xfrm flipH="1">
          <a:off x="6877050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590550</xdr:colOff>
      <xdr:row>0</xdr:row>
      <xdr:rowOff>47625</xdr:rowOff>
    </xdr:from>
    <xdr:to>
      <xdr:col>11</xdr:col>
      <xdr:colOff>133350</xdr:colOff>
      <xdr:row>2</xdr:row>
      <xdr:rowOff>152400</xdr:rowOff>
    </xdr:to>
    <xdr:sp macro="" textlink="">
      <xdr:nvSpPr>
        <xdr:cNvPr id="5939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1E80000}"/>
            </a:ext>
          </a:extLst>
        </xdr:cNvPr>
        <xdr:cNvSpPr>
          <a:spLocks noChangeArrowheads="1"/>
        </xdr:cNvSpPr>
      </xdr:nvSpPr>
      <xdr:spPr bwMode="auto">
        <a:xfrm flipH="1">
          <a:off x="6076950" y="476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9</xdr:row>
      <xdr:rowOff>358028</xdr:rowOff>
    </xdr:from>
    <xdr:to>
      <xdr:col>6</xdr:col>
      <xdr:colOff>600075</xdr:colOff>
      <xdr:row>14</xdr:row>
      <xdr:rowOff>147264</xdr:rowOff>
    </xdr:to>
    <xdr:sp macro="" textlink="">
      <xdr:nvSpPr>
        <xdr:cNvPr id="5121" name="Rectangle 1">
          <a:extLst>
            <a:ext uri="{FF2B5EF4-FFF2-40B4-BE49-F238E27FC236}">
              <a16:creationId xmlns:a16="http://schemas.microsoft.com/office/drawing/2014/main" id="{00000000-0008-0000-0500-000001140000}"/>
            </a:ext>
          </a:extLst>
        </xdr:cNvPr>
        <xdr:cNvSpPr>
          <a:spLocks noChangeArrowheads="1"/>
        </xdr:cNvSpPr>
      </xdr:nvSpPr>
      <xdr:spPr bwMode="auto">
        <a:xfrm rot="-1885066">
          <a:off x="3876675" y="2847975"/>
          <a:ext cx="598170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1500" b="1" i="0" strike="noStrike">
              <a:solidFill>
                <a:srgbClr val="99CCFF"/>
              </a:solidFill>
              <a:latin typeface="Calibri"/>
            </a:rPr>
            <a:t>NA</a:t>
          </a:r>
        </a:p>
      </xdr:txBody>
    </xdr:sp>
    <xdr:clientData/>
  </xdr:twoCellAnchor>
  <xdr:twoCellAnchor>
    <xdr:from>
      <xdr:col>10</xdr:col>
      <xdr:colOff>295275</xdr:colOff>
      <xdr:row>0</xdr:row>
      <xdr:rowOff>9525</xdr:rowOff>
    </xdr:from>
    <xdr:to>
      <xdr:col>11</xdr:col>
      <xdr:colOff>447675</xdr:colOff>
      <xdr:row>2</xdr:row>
      <xdr:rowOff>114300</xdr:rowOff>
    </xdr:to>
    <xdr:sp macro="" textlink="">
      <xdr:nvSpPr>
        <xdr:cNvPr id="5129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9140000}"/>
            </a:ext>
          </a:extLst>
        </xdr:cNvPr>
        <xdr:cNvSpPr>
          <a:spLocks noChangeArrowheads="1"/>
        </xdr:cNvSpPr>
      </xdr:nvSpPr>
      <xdr:spPr bwMode="auto">
        <a:xfrm flipH="1">
          <a:off x="14220825" y="9525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104775</xdr:colOff>
      <xdr:row>14</xdr:row>
      <xdr:rowOff>70140</xdr:rowOff>
    </xdr:from>
    <xdr:ext cx="4485795" cy="162411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rot="19714934">
          <a:off x="2372591" y="3740729"/>
          <a:ext cx="4936107" cy="15951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/>
          </a:scene3d>
          <a:sp3d contourW="19050" prstMaterial="clear">
            <a:bevelT w="50800" h="50800"/>
            <a:contourClr>
              <a:schemeClr val="accent5">
                <a:tint val="70000"/>
                <a:satMod val="180000"/>
                <a:alpha val="70000"/>
              </a:schemeClr>
            </a:contourClr>
          </a:sp3d>
        </a:bodyPr>
        <a:lstStyle/>
        <a:p>
          <a:pPr algn="ctr" rtl="1">
            <a:defRPr sz="1000"/>
          </a:pPr>
          <a:r>
            <a:rPr lang="en-US" sz="4000" b="1" i="0" strike="noStrike">
              <a:solidFill>
                <a:srgbClr val="99CCFF"/>
              </a:solidFill>
              <a:latin typeface="Calibri"/>
            </a:rPr>
            <a:t>Sample </a:t>
          </a:r>
        </a:p>
        <a:p>
          <a:pPr algn="ctr" rtl="1">
            <a:defRPr sz="1000"/>
          </a:pPr>
          <a:r>
            <a:rPr lang="en-US" sz="4000" b="1" i="0" strike="noStrike">
              <a:solidFill>
                <a:srgbClr val="99CCFF"/>
              </a:solidFill>
              <a:latin typeface="Calibri"/>
            </a:rPr>
            <a:t>Format</a:t>
          </a:r>
        </a:p>
      </xdr:txBody>
    </xdr:sp>
    <xdr:clientData/>
  </xdr:oneCellAnchor>
  <xdr:twoCellAnchor>
    <xdr:from>
      <xdr:col>0</xdr:col>
      <xdr:colOff>85725</xdr:colOff>
      <xdr:row>0</xdr:row>
      <xdr:rowOff>133350</xdr:rowOff>
    </xdr:from>
    <xdr:to>
      <xdr:col>2</xdr:col>
      <xdr:colOff>342900</xdr:colOff>
      <xdr:row>2</xdr:row>
      <xdr:rowOff>133350</xdr:rowOff>
    </xdr:to>
    <xdr:pic>
      <xdr:nvPicPr>
        <xdr:cNvPr id="6155" name="Picture 2">
          <a:extLst>
            <a:ext uri="{FF2B5EF4-FFF2-40B4-BE49-F238E27FC236}">
              <a16:creationId xmlns:a16="http://schemas.microsoft.com/office/drawing/2014/main" id="{00000000-0008-0000-0600-00000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70000" contrast="-70000"/>
        </a:blip>
        <a:srcRect/>
        <a:stretch>
          <a:fillRect/>
        </a:stretch>
      </xdr:blipFill>
      <xdr:spPr bwMode="auto">
        <a:xfrm>
          <a:off x="85725" y="133350"/>
          <a:ext cx="1162050" cy="323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0</xdr:row>
      <xdr:rowOff>114300</xdr:rowOff>
    </xdr:from>
    <xdr:to>
      <xdr:col>2</xdr:col>
      <xdr:colOff>371475</xdr:colOff>
      <xdr:row>3</xdr:row>
      <xdr:rowOff>9525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00000000-0008-0000-0600-000008180000}"/>
            </a:ext>
          </a:extLst>
        </xdr:cNvPr>
        <xdr:cNvSpPr>
          <a:spLocks noChangeArrowheads="1"/>
        </xdr:cNvSpPr>
      </xdr:nvSpPr>
      <xdr:spPr bwMode="auto">
        <a:xfrm>
          <a:off x="57150" y="114300"/>
          <a:ext cx="1219200" cy="381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Supplier Logo &amp; Address</a:t>
          </a:r>
        </a:p>
      </xdr:txBody>
    </xdr:sp>
    <xdr:clientData/>
  </xdr:twoCellAnchor>
  <xdr:twoCellAnchor>
    <xdr:from>
      <xdr:col>20</xdr:col>
      <xdr:colOff>257175</xdr:colOff>
      <xdr:row>1</xdr:row>
      <xdr:rowOff>47625</xdr:rowOff>
    </xdr:from>
    <xdr:to>
      <xdr:col>21</xdr:col>
      <xdr:colOff>409575</xdr:colOff>
      <xdr:row>3</xdr:row>
      <xdr:rowOff>152400</xdr:rowOff>
    </xdr:to>
    <xdr:sp macro="" textlink="">
      <xdr:nvSpPr>
        <xdr:cNvPr id="6153" name="Auto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9180000}"/>
            </a:ext>
          </a:extLst>
        </xdr:cNvPr>
        <xdr:cNvSpPr>
          <a:spLocks noChangeArrowheads="1"/>
        </xdr:cNvSpPr>
      </xdr:nvSpPr>
      <xdr:spPr bwMode="auto">
        <a:xfrm flipH="1">
          <a:off x="11868150" y="209550"/>
          <a:ext cx="76200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104776</xdr:rowOff>
    </xdr:from>
    <xdr:to>
      <xdr:col>2</xdr:col>
      <xdr:colOff>409574</xdr:colOff>
      <xdr:row>3</xdr:row>
      <xdr:rowOff>31483</xdr:rowOff>
    </xdr:to>
    <xdr:pic>
      <xdr:nvPicPr>
        <xdr:cNvPr id="6" name="Picture 5" descr="E:\OLD DOCUMENT\logo\SILogoL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38100" y="104776"/>
          <a:ext cx="1276349" cy="41248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36</xdr:row>
      <xdr:rowOff>0</xdr:rowOff>
    </xdr:from>
    <xdr:to>
      <xdr:col>0</xdr:col>
      <xdr:colOff>171450</xdr:colOff>
      <xdr:row>36</xdr:row>
      <xdr:rowOff>0</xdr:rowOff>
    </xdr:to>
    <xdr:sp macro="" textlink="">
      <xdr:nvSpPr>
        <xdr:cNvPr id="5" name="Line 1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ShapeType="1"/>
        </xdr:cNvSpPr>
      </xdr:nvSpPr>
      <xdr:spPr bwMode="auto">
        <a:xfrm>
          <a:off x="171450" y="1507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0</xdr:col>
      <xdr:colOff>171450</xdr:colOff>
      <xdr:row>36</xdr:row>
      <xdr:rowOff>0</xdr:rowOff>
    </xdr:from>
    <xdr:to>
      <xdr:col>0</xdr:col>
      <xdr:colOff>171450</xdr:colOff>
      <xdr:row>36</xdr:row>
      <xdr:rowOff>0</xdr:rowOff>
    </xdr:to>
    <xdr:sp macro="" textlink="">
      <xdr:nvSpPr>
        <xdr:cNvPr id="8" name="Line 1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ShapeType="1"/>
        </xdr:cNvSpPr>
      </xdr:nvSpPr>
      <xdr:spPr bwMode="auto">
        <a:xfrm>
          <a:off x="171450" y="15078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295275</xdr:colOff>
      <xdr:row>0</xdr:row>
      <xdr:rowOff>66675</xdr:rowOff>
    </xdr:from>
    <xdr:to>
      <xdr:col>7</xdr:col>
      <xdr:colOff>447675</xdr:colOff>
      <xdr:row>2</xdr:row>
      <xdr:rowOff>152400</xdr:rowOff>
    </xdr:to>
    <xdr:sp macro="" textlink="">
      <xdr:nvSpPr>
        <xdr:cNvPr id="10" name="AutoShape 5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rrowheads="1"/>
        </xdr:cNvSpPr>
      </xdr:nvSpPr>
      <xdr:spPr bwMode="auto">
        <a:xfrm flipH="1">
          <a:off x="8105775" y="66675"/>
          <a:ext cx="704850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HOME</a:t>
          </a:r>
        </a:p>
      </xdr:txBody>
    </xdr:sp>
    <xdr:clientData/>
  </xdr:twoCellAnchor>
  <xdr:twoCellAnchor editAs="oneCell">
    <xdr:from>
      <xdr:col>2</xdr:col>
      <xdr:colOff>57150</xdr:colOff>
      <xdr:row>8</xdr:row>
      <xdr:rowOff>47625</xdr:rowOff>
    </xdr:from>
    <xdr:to>
      <xdr:col>2</xdr:col>
      <xdr:colOff>190500</xdr:colOff>
      <xdr:row>8</xdr:row>
      <xdr:rowOff>158750</xdr:rowOff>
    </xdr:to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1628775" y="1981200"/>
          <a:ext cx="133350" cy="133350"/>
        </a:xfrm>
        <a:prstGeom prst="diamond">
          <a:avLst/>
        </a:prstGeom>
        <a:solidFill>
          <a:srgbClr val="FF00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19050</xdr:colOff>
      <xdr:row>8</xdr:row>
      <xdr:rowOff>47625</xdr:rowOff>
    </xdr:from>
    <xdr:to>
      <xdr:col>4</xdr:col>
      <xdr:colOff>152400</xdr:colOff>
      <xdr:row>8</xdr:row>
      <xdr:rowOff>158750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981200"/>
          <a:ext cx="133350" cy="133350"/>
        </a:xfrm>
        <a:prstGeom prst="triangle">
          <a:avLst>
            <a:gd name="adj" fmla="val 50000"/>
          </a:avLst>
        </a:prstGeom>
        <a:solidFill>
          <a:srgbClr val="FF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28575</xdr:colOff>
      <xdr:row>8</xdr:row>
      <xdr:rowOff>47625</xdr:rowOff>
    </xdr:from>
    <xdr:to>
      <xdr:col>6</xdr:col>
      <xdr:colOff>171450</xdr:colOff>
      <xdr:row>8</xdr:row>
      <xdr:rowOff>158750</xdr:rowOff>
    </xdr:to>
    <xdr:sp macro="" textlink="">
      <xdr:nvSpPr>
        <xdr:cNvPr id="33" name="AutoShape 4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839075" y="1981200"/>
          <a:ext cx="142875" cy="133350"/>
        </a:xfrm>
        <a:prstGeom prst="pentagon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7</xdr:col>
      <xdr:colOff>57150</xdr:colOff>
      <xdr:row>8</xdr:row>
      <xdr:rowOff>57150</xdr:rowOff>
    </xdr:from>
    <xdr:to>
      <xdr:col>7</xdr:col>
      <xdr:colOff>190500</xdr:colOff>
      <xdr:row>8</xdr:row>
      <xdr:rowOff>158750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8420100" y="1990725"/>
          <a:ext cx="133350" cy="133350"/>
        </a:xfrm>
        <a:prstGeom prst="octagon">
          <a:avLst>
            <a:gd name="adj" fmla="val 29287"/>
          </a:avLst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5</xdr:col>
      <xdr:colOff>28575</xdr:colOff>
      <xdr:row>8</xdr:row>
      <xdr:rowOff>57150</xdr:rowOff>
    </xdr:from>
    <xdr:to>
      <xdr:col>5</xdr:col>
      <xdr:colOff>152400</xdr:colOff>
      <xdr:row>8</xdr:row>
      <xdr:rowOff>158750</xdr:rowOff>
    </xdr:to>
    <xdr:sp macro="" textlink="">
      <xdr:nvSpPr>
        <xdr:cNvPr id="35" name="Text Box 6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>
          <a:spLocks noChangeAspect="1" noChangeArrowheads="1"/>
        </xdr:cNvSpPr>
      </xdr:nvSpPr>
      <xdr:spPr bwMode="auto">
        <a:xfrm>
          <a:off x="4667250" y="1990725"/>
          <a:ext cx="123825" cy="133350"/>
        </a:xfrm>
        <a:prstGeom prst="rect">
          <a:avLst/>
        </a:prstGeom>
        <a:solidFill>
          <a:srgbClr val="00FF00"/>
        </a:solidFill>
        <a:ln w="9525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 editAs="oneCell">
    <xdr:from>
      <xdr:col>3</xdr:col>
      <xdr:colOff>19050</xdr:colOff>
      <xdr:row>8</xdr:row>
      <xdr:rowOff>47625</xdr:rowOff>
    </xdr:from>
    <xdr:to>
      <xdr:col>3</xdr:col>
      <xdr:colOff>152400</xdr:colOff>
      <xdr:row>8</xdr:row>
      <xdr:rowOff>158750</xdr:rowOff>
    </xdr:to>
    <xdr:sp macro="" textlink="">
      <xdr:nvSpPr>
        <xdr:cNvPr id="36" name="Oval 30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2838450" y="1981200"/>
          <a:ext cx="133350" cy="142875"/>
        </a:xfrm>
        <a:prstGeom prst="ellipse">
          <a:avLst/>
        </a:prstGeom>
        <a:solidFill>
          <a:srgbClr val="0000FF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123825</xdr:colOff>
      <xdr:row>66</xdr:row>
      <xdr:rowOff>0</xdr:rowOff>
    </xdr:from>
    <xdr:to>
      <xdr:col>5</xdr:col>
      <xdr:colOff>356960</xdr:colOff>
      <xdr:row>66</xdr:row>
      <xdr:rowOff>4082</xdr:rowOff>
    </xdr:to>
    <xdr:sp macro="" textlink="">
      <xdr:nvSpPr>
        <xdr:cNvPr id="52" name="AutoShape 4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35813999"/>
          <a:ext cx="1252310" cy="223157"/>
        </a:xfrm>
        <a:prstGeom prst="triangle">
          <a:avLst>
            <a:gd name="adj" fmla="val 50000"/>
          </a:avLst>
        </a:prstGeom>
        <a:solidFill>
          <a:srgbClr val="FF9933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19050</xdr:colOff>
      <xdr:row>66</xdr:row>
      <xdr:rowOff>0</xdr:rowOff>
    </xdr:from>
    <xdr:to>
      <xdr:col>2</xdr:col>
      <xdr:colOff>171450</xdr:colOff>
      <xdr:row>66</xdr:row>
      <xdr:rowOff>0</xdr:rowOff>
    </xdr:to>
    <xdr:sp macro="" textlink="">
      <xdr:nvSpPr>
        <xdr:cNvPr id="54" name="AutoShape 118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1590675" y="34128075"/>
          <a:ext cx="152400" cy="9525"/>
        </a:xfrm>
        <a:prstGeom prst="diamond">
          <a:avLst/>
        </a:prstGeom>
        <a:solidFill>
          <a:srgbClr val="FF00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66675</xdr:colOff>
      <xdr:row>66</xdr:row>
      <xdr:rowOff>0</xdr:rowOff>
    </xdr:from>
    <xdr:to>
      <xdr:col>5</xdr:col>
      <xdr:colOff>200025</xdr:colOff>
      <xdr:row>66</xdr:row>
      <xdr:rowOff>1569</xdr:rowOff>
    </xdr:to>
    <xdr:sp macro="" textlink="">
      <xdr:nvSpPr>
        <xdr:cNvPr id="55" name="Text Box 3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 txBox="1">
          <a:spLocks noChangeAspect="1" noChangeArrowheads="1"/>
        </xdr:cNvSpPr>
      </xdr:nvSpPr>
      <xdr:spPr bwMode="auto">
        <a:xfrm>
          <a:off x="4705350" y="35109150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8</xdr:col>
      <xdr:colOff>0</xdr:colOff>
      <xdr:row>77</xdr:row>
      <xdr:rowOff>0</xdr:rowOff>
    </xdr:from>
    <xdr:to>
      <xdr:col>8</xdr:col>
      <xdr:colOff>0</xdr:colOff>
      <xdr:row>77</xdr:row>
      <xdr:rowOff>142875</xdr:rowOff>
    </xdr:to>
    <xdr:sp macro="" textlink="">
      <xdr:nvSpPr>
        <xdr:cNvPr id="61" name="AutoShape 138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2700575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8</xdr:col>
      <xdr:colOff>0</xdr:colOff>
      <xdr:row>75</xdr:row>
      <xdr:rowOff>0</xdr:rowOff>
    </xdr:from>
    <xdr:to>
      <xdr:col>8</xdr:col>
      <xdr:colOff>0</xdr:colOff>
      <xdr:row>75</xdr:row>
      <xdr:rowOff>142875</xdr:rowOff>
    </xdr:to>
    <xdr:sp macro="" textlink="">
      <xdr:nvSpPr>
        <xdr:cNvPr id="62" name="AutoShape 137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1471850"/>
          <a:ext cx="0" cy="142875"/>
        </a:xfrm>
        <a:prstGeom prst="pentagon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8</xdr:col>
      <xdr:colOff>0</xdr:colOff>
      <xdr:row>75</xdr:row>
      <xdr:rowOff>0</xdr:rowOff>
    </xdr:from>
    <xdr:to>
      <xdr:col>8</xdr:col>
      <xdr:colOff>0</xdr:colOff>
      <xdr:row>75</xdr:row>
      <xdr:rowOff>142875</xdr:rowOff>
    </xdr:to>
    <xdr:sp macro="" textlink="">
      <xdr:nvSpPr>
        <xdr:cNvPr id="63" name="AutoShape 138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1471850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8</xdr:col>
      <xdr:colOff>0</xdr:colOff>
      <xdr:row>75</xdr:row>
      <xdr:rowOff>0</xdr:rowOff>
    </xdr:from>
    <xdr:to>
      <xdr:col>8</xdr:col>
      <xdr:colOff>0</xdr:colOff>
      <xdr:row>75</xdr:row>
      <xdr:rowOff>142875</xdr:rowOff>
    </xdr:to>
    <xdr:sp macro="" textlink="">
      <xdr:nvSpPr>
        <xdr:cNvPr id="65" name="AutoShape 138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1471850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0</xdr:colOff>
      <xdr:row>22</xdr:row>
      <xdr:rowOff>142875</xdr:rowOff>
    </xdr:to>
    <xdr:sp macro="" textlink="">
      <xdr:nvSpPr>
        <xdr:cNvPr id="85" name="AutoShape 138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9677400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8</xdr:col>
      <xdr:colOff>0</xdr:colOff>
      <xdr:row>67</xdr:row>
      <xdr:rowOff>0</xdr:rowOff>
    </xdr:from>
    <xdr:to>
      <xdr:col>8</xdr:col>
      <xdr:colOff>0</xdr:colOff>
      <xdr:row>67</xdr:row>
      <xdr:rowOff>142875</xdr:rowOff>
    </xdr:to>
    <xdr:sp macro="" textlink="">
      <xdr:nvSpPr>
        <xdr:cNvPr id="94" name="AutoShape 138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7985700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8</xdr:col>
      <xdr:colOff>0</xdr:colOff>
      <xdr:row>66</xdr:row>
      <xdr:rowOff>0</xdr:rowOff>
    </xdr:from>
    <xdr:to>
      <xdr:col>8</xdr:col>
      <xdr:colOff>0</xdr:colOff>
      <xdr:row>66</xdr:row>
      <xdr:rowOff>142875</xdr:rowOff>
    </xdr:to>
    <xdr:sp macro="" textlink="">
      <xdr:nvSpPr>
        <xdr:cNvPr id="95" name="AutoShape 137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6937950"/>
          <a:ext cx="0" cy="142875"/>
        </a:xfrm>
        <a:prstGeom prst="pentagon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8</xdr:col>
      <xdr:colOff>0</xdr:colOff>
      <xdr:row>66</xdr:row>
      <xdr:rowOff>0</xdr:rowOff>
    </xdr:from>
    <xdr:to>
      <xdr:col>8</xdr:col>
      <xdr:colOff>0</xdr:colOff>
      <xdr:row>66</xdr:row>
      <xdr:rowOff>142875</xdr:rowOff>
    </xdr:to>
    <xdr:sp macro="" textlink="">
      <xdr:nvSpPr>
        <xdr:cNvPr id="96" name="AutoShape 138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6937950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8</xdr:col>
      <xdr:colOff>0</xdr:colOff>
      <xdr:row>66</xdr:row>
      <xdr:rowOff>0</xdr:rowOff>
    </xdr:from>
    <xdr:to>
      <xdr:col>8</xdr:col>
      <xdr:colOff>0</xdr:colOff>
      <xdr:row>66</xdr:row>
      <xdr:rowOff>142875</xdr:rowOff>
    </xdr:to>
    <xdr:sp macro="" textlink="">
      <xdr:nvSpPr>
        <xdr:cNvPr id="97" name="AutoShape 138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6937950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5</xdr:col>
      <xdr:colOff>133576</xdr:colOff>
      <xdr:row>66</xdr:row>
      <xdr:rowOff>0</xdr:rowOff>
    </xdr:from>
    <xdr:to>
      <xdr:col>6</xdr:col>
      <xdr:colOff>6349</xdr:colOff>
      <xdr:row>66</xdr:row>
      <xdr:rowOff>1569</xdr:rowOff>
    </xdr:to>
    <xdr:sp macro="" textlink="">
      <xdr:nvSpPr>
        <xdr:cNvPr id="99" name="Text Box 3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SpPr txBox="1">
          <a:spLocks noChangeAspect="1" noChangeArrowheads="1"/>
        </xdr:cNvSpPr>
      </xdr:nvSpPr>
      <xdr:spPr bwMode="auto">
        <a:xfrm>
          <a:off x="4772251" y="37157025"/>
          <a:ext cx="1009423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8</xdr:col>
      <xdr:colOff>0</xdr:colOff>
      <xdr:row>72</xdr:row>
      <xdr:rowOff>0</xdr:rowOff>
    </xdr:from>
    <xdr:to>
      <xdr:col>8</xdr:col>
      <xdr:colOff>0</xdr:colOff>
      <xdr:row>72</xdr:row>
      <xdr:rowOff>142875</xdr:rowOff>
    </xdr:to>
    <xdr:sp macro="" textlink="">
      <xdr:nvSpPr>
        <xdr:cNvPr id="104" name="AutoShape 138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40300275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8</xdr:col>
      <xdr:colOff>0</xdr:colOff>
      <xdr:row>70</xdr:row>
      <xdr:rowOff>0</xdr:rowOff>
    </xdr:from>
    <xdr:to>
      <xdr:col>8</xdr:col>
      <xdr:colOff>0</xdr:colOff>
      <xdr:row>70</xdr:row>
      <xdr:rowOff>142875</xdr:rowOff>
    </xdr:to>
    <xdr:sp macro="" textlink="">
      <xdr:nvSpPr>
        <xdr:cNvPr id="105" name="AutoShape 137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9023925"/>
          <a:ext cx="0" cy="142875"/>
        </a:xfrm>
        <a:prstGeom prst="pentagon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8</xdr:col>
      <xdr:colOff>0</xdr:colOff>
      <xdr:row>70</xdr:row>
      <xdr:rowOff>0</xdr:rowOff>
    </xdr:from>
    <xdr:to>
      <xdr:col>8</xdr:col>
      <xdr:colOff>0</xdr:colOff>
      <xdr:row>70</xdr:row>
      <xdr:rowOff>142875</xdr:rowOff>
    </xdr:to>
    <xdr:sp macro="" textlink="">
      <xdr:nvSpPr>
        <xdr:cNvPr id="106" name="AutoShape 138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9023925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8</xdr:col>
      <xdr:colOff>0</xdr:colOff>
      <xdr:row>70</xdr:row>
      <xdr:rowOff>0</xdr:rowOff>
    </xdr:from>
    <xdr:to>
      <xdr:col>8</xdr:col>
      <xdr:colOff>0</xdr:colOff>
      <xdr:row>70</xdr:row>
      <xdr:rowOff>142875</xdr:rowOff>
    </xdr:to>
    <xdr:sp macro="" textlink="">
      <xdr:nvSpPr>
        <xdr:cNvPr id="107" name="AutoShape 138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39023925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twoCellAnchor>
  <xdr:twoCellAnchor editAs="oneCell">
    <xdr:from>
      <xdr:col>4</xdr:col>
      <xdr:colOff>123825</xdr:colOff>
      <xdr:row>66</xdr:row>
      <xdr:rowOff>0</xdr:rowOff>
    </xdr:from>
    <xdr:to>
      <xdr:col>5</xdr:col>
      <xdr:colOff>356960</xdr:colOff>
      <xdr:row>66</xdr:row>
      <xdr:rowOff>4082</xdr:rowOff>
    </xdr:to>
    <xdr:sp macro="" textlink="">
      <xdr:nvSpPr>
        <xdr:cNvPr id="124" name="AutoShape 4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2164674"/>
          <a:ext cx="1252310" cy="4082"/>
        </a:xfrm>
        <a:prstGeom prst="triangle">
          <a:avLst>
            <a:gd name="adj" fmla="val 50000"/>
          </a:avLst>
        </a:prstGeom>
        <a:solidFill>
          <a:srgbClr val="FF9933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19050</xdr:colOff>
      <xdr:row>66</xdr:row>
      <xdr:rowOff>0</xdr:rowOff>
    </xdr:from>
    <xdr:to>
      <xdr:col>2</xdr:col>
      <xdr:colOff>171450</xdr:colOff>
      <xdr:row>66</xdr:row>
      <xdr:rowOff>0</xdr:rowOff>
    </xdr:to>
    <xdr:sp macro="" textlink="">
      <xdr:nvSpPr>
        <xdr:cNvPr id="126" name="AutoShape 118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1590675" y="20783550"/>
          <a:ext cx="152400" cy="9525"/>
        </a:xfrm>
        <a:prstGeom prst="diamond">
          <a:avLst/>
        </a:prstGeom>
        <a:solidFill>
          <a:srgbClr val="FF00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66675</xdr:colOff>
      <xdr:row>66</xdr:row>
      <xdr:rowOff>0</xdr:rowOff>
    </xdr:from>
    <xdr:to>
      <xdr:col>5</xdr:col>
      <xdr:colOff>200025</xdr:colOff>
      <xdr:row>66</xdr:row>
      <xdr:rowOff>1569</xdr:rowOff>
    </xdr:to>
    <xdr:sp macro="" textlink="">
      <xdr:nvSpPr>
        <xdr:cNvPr id="127" name="Text Box 3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SpPr txBox="1">
          <a:spLocks noChangeAspect="1" noChangeArrowheads="1"/>
        </xdr:cNvSpPr>
      </xdr:nvSpPr>
      <xdr:spPr bwMode="auto">
        <a:xfrm>
          <a:off x="4705350" y="21393150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2</xdr:col>
      <xdr:colOff>19050</xdr:colOff>
      <xdr:row>66</xdr:row>
      <xdr:rowOff>0</xdr:rowOff>
    </xdr:from>
    <xdr:to>
      <xdr:col>2</xdr:col>
      <xdr:colOff>171450</xdr:colOff>
      <xdr:row>66</xdr:row>
      <xdr:rowOff>0</xdr:rowOff>
    </xdr:to>
    <xdr:sp macro="" textlink="">
      <xdr:nvSpPr>
        <xdr:cNvPr id="134" name="AutoShape 118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1590675" y="23069550"/>
          <a:ext cx="152400" cy="9525"/>
        </a:xfrm>
        <a:prstGeom prst="diamond">
          <a:avLst/>
        </a:prstGeom>
        <a:solidFill>
          <a:srgbClr val="FF00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66675</xdr:colOff>
      <xdr:row>66</xdr:row>
      <xdr:rowOff>0</xdr:rowOff>
    </xdr:from>
    <xdr:to>
      <xdr:col>5</xdr:col>
      <xdr:colOff>200025</xdr:colOff>
      <xdr:row>66</xdr:row>
      <xdr:rowOff>1569</xdr:rowOff>
    </xdr:to>
    <xdr:sp macro="" textlink="">
      <xdr:nvSpPr>
        <xdr:cNvPr id="135" name="Text Box 3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SpPr txBox="1">
          <a:spLocks noChangeAspect="1" noChangeArrowheads="1"/>
        </xdr:cNvSpPr>
      </xdr:nvSpPr>
      <xdr:spPr bwMode="auto">
        <a:xfrm>
          <a:off x="4705350" y="23641050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2</xdr:col>
      <xdr:colOff>19050</xdr:colOff>
      <xdr:row>66</xdr:row>
      <xdr:rowOff>0</xdr:rowOff>
    </xdr:from>
    <xdr:to>
      <xdr:col>2</xdr:col>
      <xdr:colOff>171450</xdr:colOff>
      <xdr:row>66</xdr:row>
      <xdr:rowOff>0</xdr:rowOff>
    </xdr:to>
    <xdr:sp macro="" textlink="">
      <xdr:nvSpPr>
        <xdr:cNvPr id="142" name="AutoShape 118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590675" y="25527000"/>
          <a:ext cx="152400" cy="9525"/>
        </a:xfrm>
        <a:prstGeom prst="diamond">
          <a:avLst/>
        </a:prstGeom>
        <a:solidFill>
          <a:srgbClr val="FF00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66675</xdr:colOff>
      <xdr:row>66</xdr:row>
      <xdr:rowOff>0</xdr:rowOff>
    </xdr:from>
    <xdr:to>
      <xdr:col>5</xdr:col>
      <xdr:colOff>200025</xdr:colOff>
      <xdr:row>66</xdr:row>
      <xdr:rowOff>1569</xdr:rowOff>
    </xdr:to>
    <xdr:sp macro="" textlink="">
      <xdr:nvSpPr>
        <xdr:cNvPr id="143" name="Text Box 3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SpPr txBox="1">
          <a:spLocks noChangeAspect="1" noChangeArrowheads="1"/>
        </xdr:cNvSpPr>
      </xdr:nvSpPr>
      <xdr:spPr bwMode="auto">
        <a:xfrm>
          <a:off x="4705350" y="26060400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2</xdr:col>
      <xdr:colOff>19050</xdr:colOff>
      <xdr:row>66</xdr:row>
      <xdr:rowOff>0</xdr:rowOff>
    </xdr:from>
    <xdr:to>
      <xdr:col>2</xdr:col>
      <xdr:colOff>171450</xdr:colOff>
      <xdr:row>66</xdr:row>
      <xdr:rowOff>0</xdr:rowOff>
    </xdr:to>
    <xdr:sp macro="" textlink="">
      <xdr:nvSpPr>
        <xdr:cNvPr id="151" name="AutoShape 118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1590675" y="27603450"/>
          <a:ext cx="152400" cy="9525"/>
        </a:xfrm>
        <a:prstGeom prst="diamond">
          <a:avLst/>
        </a:prstGeom>
        <a:solidFill>
          <a:srgbClr val="FF00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66675</xdr:colOff>
      <xdr:row>66</xdr:row>
      <xdr:rowOff>0</xdr:rowOff>
    </xdr:from>
    <xdr:to>
      <xdr:col>5</xdr:col>
      <xdr:colOff>200025</xdr:colOff>
      <xdr:row>66</xdr:row>
      <xdr:rowOff>1569</xdr:rowOff>
    </xdr:to>
    <xdr:sp macro="" textlink="">
      <xdr:nvSpPr>
        <xdr:cNvPr id="152" name="Text Box 3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SpPr txBox="1">
          <a:spLocks noChangeAspect="1" noChangeArrowheads="1"/>
        </xdr:cNvSpPr>
      </xdr:nvSpPr>
      <xdr:spPr bwMode="auto">
        <a:xfrm>
          <a:off x="4705350" y="28060650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2</xdr:col>
      <xdr:colOff>19050</xdr:colOff>
      <xdr:row>66</xdr:row>
      <xdr:rowOff>0</xdr:rowOff>
    </xdr:from>
    <xdr:to>
      <xdr:col>2</xdr:col>
      <xdr:colOff>171450</xdr:colOff>
      <xdr:row>66</xdr:row>
      <xdr:rowOff>0</xdr:rowOff>
    </xdr:to>
    <xdr:sp macro="" textlink="">
      <xdr:nvSpPr>
        <xdr:cNvPr id="159" name="AutoShape 118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590675" y="29708475"/>
          <a:ext cx="152400" cy="9525"/>
        </a:xfrm>
        <a:prstGeom prst="diamond">
          <a:avLst/>
        </a:prstGeom>
        <a:solidFill>
          <a:srgbClr val="FF00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66675</xdr:colOff>
      <xdr:row>66</xdr:row>
      <xdr:rowOff>0</xdr:rowOff>
    </xdr:from>
    <xdr:to>
      <xdr:col>5</xdr:col>
      <xdr:colOff>200025</xdr:colOff>
      <xdr:row>66</xdr:row>
      <xdr:rowOff>1569</xdr:rowOff>
    </xdr:to>
    <xdr:sp macro="" textlink="">
      <xdr:nvSpPr>
        <xdr:cNvPr id="160" name="Text Box 3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SpPr txBox="1">
          <a:spLocks noChangeAspect="1" noChangeArrowheads="1"/>
        </xdr:cNvSpPr>
      </xdr:nvSpPr>
      <xdr:spPr bwMode="auto">
        <a:xfrm>
          <a:off x="4705350" y="30156150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5</xdr:col>
      <xdr:colOff>66675</xdr:colOff>
      <xdr:row>66</xdr:row>
      <xdr:rowOff>0</xdr:rowOff>
    </xdr:from>
    <xdr:to>
      <xdr:col>5</xdr:col>
      <xdr:colOff>200025</xdr:colOff>
      <xdr:row>66</xdr:row>
      <xdr:rowOff>1569</xdr:rowOff>
    </xdr:to>
    <xdr:sp macro="" textlink="">
      <xdr:nvSpPr>
        <xdr:cNvPr id="168" name="Text Box 3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SpPr txBox="1">
          <a:spLocks noChangeAspect="1" noChangeArrowheads="1"/>
        </xdr:cNvSpPr>
      </xdr:nvSpPr>
      <xdr:spPr bwMode="auto">
        <a:xfrm>
          <a:off x="4705350" y="32242125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19</xdr:col>
      <xdr:colOff>114300</xdr:colOff>
      <xdr:row>74</xdr:row>
      <xdr:rowOff>333375</xdr:rowOff>
    </xdr:from>
    <xdr:to>
      <xdr:col>21</xdr:col>
      <xdr:colOff>190500</xdr:colOff>
      <xdr:row>79</xdr:row>
      <xdr:rowOff>180975</xdr:rowOff>
    </xdr:to>
    <xdr:cxnSp macro="">
      <xdr:nvCxnSpPr>
        <xdr:cNvPr id="147" name="AutoShape 8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CxnSpPr>
          <a:cxnSpLocks noChangeShapeType="1"/>
        </xdr:cNvCxnSpPr>
      </xdr:nvCxnSpPr>
      <xdr:spPr bwMode="auto">
        <a:xfrm rot="5400000">
          <a:off x="2164557" y="29651325"/>
          <a:ext cx="857250" cy="1290637"/>
        </a:xfrm>
        <a:prstGeom prst="bentConnector3">
          <a:avLst>
            <a:gd name="adj1" fmla="val 50000"/>
          </a:avLst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20</xdr:col>
      <xdr:colOff>32857</xdr:colOff>
      <xdr:row>74</xdr:row>
      <xdr:rowOff>219860</xdr:rowOff>
    </xdr:from>
    <xdr:to>
      <xdr:col>21</xdr:col>
      <xdr:colOff>133575</xdr:colOff>
      <xdr:row>76</xdr:row>
      <xdr:rowOff>142396</xdr:rowOff>
    </xdr:to>
    <xdr:cxnSp macro="">
      <xdr:nvCxnSpPr>
        <xdr:cNvPr id="149" name="AutoShape 8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CxnSpPr>
          <a:cxnSpLocks noChangeShapeType="1"/>
        </xdr:cNvCxnSpPr>
      </xdr:nvCxnSpPr>
      <xdr:spPr bwMode="auto">
        <a:xfrm rot="5400000" flipH="1" flipV="1">
          <a:off x="14701152" y="29318940"/>
          <a:ext cx="684536" cy="707937"/>
        </a:xfrm>
        <a:prstGeom prst="bentConnector4">
          <a:avLst>
            <a:gd name="adj1" fmla="val -33395"/>
            <a:gd name="adj2" fmla="val 51379"/>
          </a:avLst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22</xdr:col>
      <xdr:colOff>85725</xdr:colOff>
      <xdr:row>74</xdr:row>
      <xdr:rowOff>285750</xdr:rowOff>
    </xdr:from>
    <xdr:to>
      <xdr:col>23</xdr:col>
      <xdr:colOff>266700</xdr:colOff>
      <xdr:row>75</xdr:row>
      <xdr:rowOff>200025</xdr:rowOff>
    </xdr:to>
    <xdr:cxnSp macro="">
      <xdr:nvCxnSpPr>
        <xdr:cNvPr id="153" name="AutoShape 124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CxnSpPr>
          <a:cxnSpLocks noChangeShapeType="1"/>
        </xdr:cNvCxnSpPr>
      </xdr:nvCxnSpPr>
      <xdr:spPr bwMode="auto">
        <a:xfrm>
          <a:off x="3740944" y="29848969"/>
          <a:ext cx="788194" cy="195262"/>
        </a:xfrm>
        <a:prstGeom prst="bentConnector3">
          <a:avLst>
            <a:gd name="adj1" fmla="val 50000"/>
          </a:avLst>
        </a:prstGeom>
        <a:noFill/>
        <a:ln w="9525">
          <a:solidFill>
            <a:srgbClr val="FF0000"/>
          </a:solidFill>
          <a:prstDash val="dash"/>
          <a:miter lim="800000"/>
          <a:headEnd/>
          <a:tailEnd type="triangle" w="med" len="med"/>
        </a:ln>
      </xdr:spPr>
    </xdr:cxnSp>
    <xdr:clientData/>
  </xdr:twoCellAnchor>
  <xdr:twoCellAnchor>
    <xdr:from>
      <xdr:col>21</xdr:col>
      <xdr:colOff>142875</xdr:colOff>
      <xdr:row>80</xdr:row>
      <xdr:rowOff>114300</xdr:rowOff>
    </xdr:from>
    <xdr:to>
      <xdr:col>23</xdr:col>
      <xdr:colOff>85725</xdr:colOff>
      <xdr:row>81</xdr:row>
      <xdr:rowOff>57150</xdr:rowOff>
    </xdr:to>
    <xdr:cxnSp macro="">
      <xdr:nvCxnSpPr>
        <xdr:cNvPr id="154" name="AutoShape 14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CxnSpPr>
          <a:cxnSpLocks noChangeShapeType="1"/>
        </xdr:cNvCxnSpPr>
      </xdr:nvCxnSpPr>
      <xdr:spPr bwMode="auto">
        <a:xfrm>
          <a:off x="3190875" y="30844331"/>
          <a:ext cx="1157288" cy="109538"/>
        </a:xfrm>
        <a:prstGeom prst="bentConnector2">
          <a:avLst/>
        </a:prstGeom>
        <a:noFill/>
        <a:ln w="9525">
          <a:solidFill>
            <a:srgbClr val="FF0000"/>
          </a:solidFill>
          <a:prstDash val="dash"/>
          <a:miter lim="800000"/>
          <a:headEnd/>
          <a:tailEnd type="triangle" w="med" len="med"/>
        </a:ln>
      </xdr:spPr>
    </xdr:cxnSp>
    <xdr:clientData/>
  </xdr:twoCellAnchor>
  <xdr:twoCellAnchor>
    <xdr:from>
      <xdr:col>20</xdr:col>
      <xdr:colOff>727075</xdr:colOff>
      <xdr:row>80</xdr:row>
      <xdr:rowOff>142091</xdr:rowOff>
    </xdr:from>
    <xdr:to>
      <xdr:col>21</xdr:col>
      <xdr:colOff>1133475</xdr:colOff>
      <xdr:row>81</xdr:row>
      <xdr:rowOff>85725</xdr:rowOff>
    </xdr:to>
    <xdr:cxnSp macro="">
      <xdr:nvCxnSpPr>
        <xdr:cNvPr id="158" name="AutoShape 8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CxnSpPr>
          <a:cxnSpLocks noChangeShapeType="1"/>
        </xdr:cNvCxnSpPr>
      </xdr:nvCxnSpPr>
      <xdr:spPr bwMode="auto">
        <a:xfrm flipH="1">
          <a:off x="3053556" y="30872122"/>
          <a:ext cx="604044" cy="110322"/>
        </a:xfrm>
        <a:prstGeom prst="bentConnector4">
          <a:avLst>
            <a:gd name="adj1" fmla="val -14458"/>
            <a:gd name="adj2" fmla="val 52709"/>
          </a:avLst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>
    <xdr:from>
      <xdr:col>19</xdr:col>
      <xdr:colOff>38100</xdr:colOff>
      <xdr:row>79</xdr:row>
      <xdr:rowOff>190500</xdr:rowOff>
    </xdr:from>
    <xdr:to>
      <xdr:col>21</xdr:col>
      <xdr:colOff>104775</xdr:colOff>
      <xdr:row>80</xdr:row>
      <xdr:rowOff>161925</xdr:rowOff>
    </xdr:to>
    <xdr:cxnSp macro="">
      <xdr:nvCxnSpPr>
        <xdr:cNvPr id="161" name="AutoShape 8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CxnSpPr>
          <a:cxnSpLocks noChangeShapeType="1"/>
        </xdr:cNvCxnSpPr>
      </xdr:nvCxnSpPr>
      <xdr:spPr bwMode="auto">
        <a:xfrm>
          <a:off x="1871663" y="30725269"/>
          <a:ext cx="1281112" cy="166687"/>
        </a:xfrm>
        <a:prstGeom prst="bentConnector3">
          <a:avLst>
            <a:gd name="adj1" fmla="val 50000"/>
          </a:avLst>
        </a:prstGeom>
        <a:noFill/>
        <a:ln w="12700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oneCellAnchor>
    <xdr:from>
      <xdr:col>4</xdr:col>
      <xdr:colOff>123825</xdr:colOff>
      <xdr:row>65</xdr:row>
      <xdr:rowOff>0</xdr:rowOff>
    </xdr:from>
    <xdr:ext cx="840354" cy="4082"/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BEE864B7-F2C5-43E2-B6E3-4CDB4B1A08E9}"/>
            </a:ext>
          </a:extLst>
        </xdr:cNvPr>
        <xdr:cNvSpPr>
          <a:spLocks noChangeAspect="1" noChangeArrowheads="1"/>
        </xdr:cNvSpPr>
      </xdr:nvSpPr>
      <xdr:spPr bwMode="auto">
        <a:xfrm>
          <a:off x="2564606" y="26277094"/>
          <a:ext cx="840354" cy="4082"/>
        </a:xfrm>
        <a:prstGeom prst="triangle">
          <a:avLst>
            <a:gd name="adj" fmla="val 50000"/>
          </a:avLst>
        </a:prstGeom>
        <a:solidFill>
          <a:srgbClr val="FF9933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66675</xdr:colOff>
      <xdr:row>65</xdr:row>
      <xdr:rowOff>0</xdr:rowOff>
    </xdr:from>
    <xdr:ext cx="133350" cy="1569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C3B3AFEC-089D-4F6A-A328-E995BEA0FF32}"/>
            </a:ext>
          </a:extLst>
        </xdr:cNvPr>
        <xdr:cNvSpPr txBox="1">
          <a:spLocks noChangeAspect="1" noChangeArrowheads="1"/>
        </xdr:cNvSpPr>
      </xdr:nvSpPr>
      <xdr:spPr bwMode="auto">
        <a:xfrm>
          <a:off x="3114675" y="26277094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oneCellAnchor>
  <xdr:oneCellAnchor>
    <xdr:from>
      <xdr:col>8</xdr:col>
      <xdr:colOff>0</xdr:colOff>
      <xdr:row>65</xdr:row>
      <xdr:rowOff>0</xdr:rowOff>
    </xdr:from>
    <xdr:ext cx="0" cy="142875"/>
    <xdr:sp macro="" textlink="">
      <xdr:nvSpPr>
        <xdr:cNvPr id="4" name="AutoShape 137">
          <a:extLst>
            <a:ext uri="{FF2B5EF4-FFF2-40B4-BE49-F238E27FC236}">
              <a16:creationId xmlns:a16="http://schemas.microsoft.com/office/drawing/2014/main" id="{A8CD3468-0F0A-446B-A8F2-6BA29C36FDAC}"/>
            </a:ext>
          </a:extLst>
        </xdr:cNvPr>
        <xdr:cNvSpPr>
          <a:spLocks noChangeAspect="1" noChangeArrowheads="1"/>
        </xdr:cNvSpPr>
      </xdr:nvSpPr>
      <xdr:spPr bwMode="auto">
        <a:xfrm>
          <a:off x="4869656" y="26277094"/>
          <a:ext cx="0" cy="142875"/>
        </a:xfrm>
        <a:prstGeom prst="pentagon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oneCellAnchor>
  <xdr:oneCellAnchor>
    <xdr:from>
      <xdr:col>8</xdr:col>
      <xdr:colOff>0</xdr:colOff>
      <xdr:row>65</xdr:row>
      <xdr:rowOff>0</xdr:rowOff>
    </xdr:from>
    <xdr:ext cx="0" cy="142875"/>
    <xdr:sp macro="" textlink="">
      <xdr:nvSpPr>
        <xdr:cNvPr id="6" name="AutoShape 138">
          <a:extLst>
            <a:ext uri="{FF2B5EF4-FFF2-40B4-BE49-F238E27FC236}">
              <a16:creationId xmlns:a16="http://schemas.microsoft.com/office/drawing/2014/main" id="{C35B6F9B-F9E8-4176-B122-1030D4467E27}"/>
            </a:ext>
          </a:extLst>
        </xdr:cNvPr>
        <xdr:cNvSpPr>
          <a:spLocks noChangeAspect="1" noChangeArrowheads="1"/>
        </xdr:cNvSpPr>
      </xdr:nvSpPr>
      <xdr:spPr bwMode="auto">
        <a:xfrm>
          <a:off x="4869656" y="26277094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oneCellAnchor>
  <xdr:oneCellAnchor>
    <xdr:from>
      <xdr:col>8</xdr:col>
      <xdr:colOff>0</xdr:colOff>
      <xdr:row>65</xdr:row>
      <xdr:rowOff>0</xdr:rowOff>
    </xdr:from>
    <xdr:ext cx="0" cy="142875"/>
    <xdr:sp macro="" textlink="">
      <xdr:nvSpPr>
        <xdr:cNvPr id="7" name="AutoShape 138">
          <a:extLst>
            <a:ext uri="{FF2B5EF4-FFF2-40B4-BE49-F238E27FC236}">
              <a16:creationId xmlns:a16="http://schemas.microsoft.com/office/drawing/2014/main" id="{9113E585-1FBB-4120-845E-E3276EF04F05}"/>
            </a:ext>
          </a:extLst>
        </xdr:cNvPr>
        <xdr:cNvSpPr>
          <a:spLocks noChangeAspect="1" noChangeArrowheads="1"/>
        </xdr:cNvSpPr>
      </xdr:nvSpPr>
      <xdr:spPr bwMode="auto">
        <a:xfrm>
          <a:off x="4869656" y="26277094"/>
          <a:ext cx="0" cy="142875"/>
        </a:xfrm>
        <a:prstGeom prst="octagon">
          <a:avLst>
            <a:gd name="adj" fmla="val 2928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 type="none" w="sm" len="med"/>
        </a:ln>
      </xdr:spPr>
    </xdr:sp>
    <xdr:clientData/>
  </xdr:oneCellAnchor>
  <xdr:oneCellAnchor>
    <xdr:from>
      <xdr:col>5</xdr:col>
      <xdr:colOff>133576</xdr:colOff>
      <xdr:row>65</xdr:row>
      <xdr:rowOff>0</xdr:rowOff>
    </xdr:from>
    <xdr:ext cx="479992" cy="1569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41634F29-F0FF-42AB-96D5-49E70ACBD6D5}"/>
            </a:ext>
          </a:extLst>
        </xdr:cNvPr>
        <xdr:cNvSpPr txBox="1">
          <a:spLocks noChangeAspect="1" noChangeArrowheads="1"/>
        </xdr:cNvSpPr>
      </xdr:nvSpPr>
      <xdr:spPr bwMode="auto">
        <a:xfrm>
          <a:off x="3181576" y="26277094"/>
          <a:ext cx="479992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oneCellAnchor>
  <xdr:oneCellAnchor>
    <xdr:from>
      <xdr:col>4</xdr:col>
      <xdr:colOff>123825</xdr:colOff>
      <xdr:row>65</xdr:row>
      <xdr:rowOff>0</xdr:rowOff>
    </xdr:from>
    <xdr:ext cx="840354" cy="4082"/>
    <xdr:sp macro="" textlink="">
      <xdr:nvSpPr>
        <xdr:cNvPr id="11" name="AutoShape 4">
          <a:extLst>
            <a:ext uri="{FF2B5EF4-FFF2-40B4-BE49-F238E27FC236}">
              <a16:creationId xmlns:a16="http://schemas.microsoft.com/office/drawing/2014/main" id="{E04839D0-6404-4F94-97D0-9C2321E98956}"/>
            </a:ext>
          </a:extLst>
        </xdr:cNvPr>
        <xdr:cNvSpPr>
          <a:spLocks noChangeAspect="1" noChangeArrowheads="1"/>
        </xdr:cNvSpPr>
      </xdr:nvSpPr>
      <xdr:spPr bwMode="auto">
        <a:xfrm>
          <a:off x="2564606" y="26277094"/>
          <a:ext cx="840354" cy="4082"/>
        </a:xfrm>
        <a:prstGeom prst="triangle">
          <a:avLst>
            <a:gd name="adj" fmla="val 50000"/>
          </a:avLst>
        </a:prstGeom>
        <a:solidFill>
          <a:srgbClr val="FF9933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5</xdr:col>
      <xdr:colOff>66675</xdr:colOff>
      <xdr:row>65</xdr:row>
      <xdr:rowOff>0</xdr:rowOff>
    </xdr:from>
    <xdr:ext cx="133350" cy="1569"/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10591E53-9740-4D75-AF96-28E6BF2ED4DA}"/>
            </a:ext>
          </a:extLst>
        </xdr:cNvPr>
        <xdr:cNvSpPr txBox="1">
          <a:spLocks noChangeAspect="1" noChangeArrowheads="1"/>
        </xdr:cNvSpPr>
      </xdr:nvSpPr>
      <xdr:spPr bwMode="auto">
        <a:xfrm>
          <a:off x="3114675" y="26277094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oneCellAnchor>
  <xdr:oneCellAnchor>
    <xdr:from>
      <xdr:col>5</xdr:col>
      <xdr:colOff>66675</xdr:colOff>
      <xdr:row>65</xdr:row>
      <xdr:rowOff>0</xdr:rowOff>
    </xdr:from>
    <xdr:ext cx="133350" cy="1569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9DC56128-F07F-49A2-89E7-4DC474EBEEA6}"/>
            </a:ext>
          </a:extLst>
        </xdr:cNvPr>
        <xdr:cNvSpPr txBox="1">
          <a:spLocks noChangeAspect="1" noChangeArrowheads="1"/>
        </xdr:cNvSpPr>
      </xdr:nvSpPr>
      <xdr:spPr bwMode="auto">
        <a:xfrm>
          <a:off x="3114675" y="26277094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oneCellAnchor>
  <xdr:oneCellAnchor>
    <xdr:from>
      <xdr:col>5</xdr:col>
      <xdr:colOff>66675</xdr:colOff>
      <xdr:row>65</xdr:row>
      <xdr:rowOff>0</xdr:rowOff>
    </xdr:from>
    <xdr:ext cx="133350" cy="1569"/>
    <xdr:sp macro="" textlink="">
      <xdr:nvSpPr>
        <xdr:cNvPr id="14" name="Text Box 3">
          <a:extLst>
            <a:ext uri="{FF2B5EF4-FFF2-40B4-BE49-F238E27FC236}">
              <a16:creationId xmlns:a16="http://schemas.microsoft.com/office/drawing/2014/main" id="{0A92B8A4-E7A5-464C-A75E-91BD0B71406C}"/>
            </a:ext>
          </a:extLst>
        </xdr:cNvPr>
        <xdr:cNvSpPr txBox="1">
          <a:spLocks noChangeAspect="1" noChangeArrowheads="1"/>
        </xdr:cNvSpPr>
      </xdr:nvSpPr>
      <xdr:spPr bwMode="auto">
        <a:xfrm>
          <a:off x="3114675" y="26277094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oneCellAnchor>
  <xdr:oneCellAnchor>
    <xdr:from>
      <xdr:col>5</xdr:col>
      <xdr:colOff>66675</xdr:colOff>
      <xdr:row>65</xdr:row>
      <xdr:rowOff>0</xdr:rowOff>
    </xdr:from>
    <xdr:ext cx="133350" cy="1569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3DACD5F2-2280-4B67-8FF1-A6E52DBD3E92}"/>
            </a:ext>
          </a:extLst>
        </xdr:cNvPr>
        <xdr:cNvSpPr txBox="1">
          <a:spLocks noChangeAspect="1" noChangeArrowheads="1"/>
        </xdr:cNvSpPr>
      </xdr:nvSpPr>
      <xdr:spPr bwMode="auto">
        <a:xfrm>
          <a:off x="3114675" y="26277094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oneCellAnchor>
  <xdr:oneCellAnchor>
    <xdr:from>
      <xdr:col>5</xdr:col>
      <xdr:colOff>66675</xdr:colOff>
      <xdr:row>65</xdr:row>
      <xdr:rowOff>0</xdr:rowOff>
    </xdr:from>
    <xdr:ext cx="133350" cy="1569"/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4D2B8322-B9BF-40F2-904F-9E6DAFE9B0C4}"/>
            </a:ext>
          </a:extLst>
        </xdr:cNvPr>
        <xdr:cNvSpPr txBox="1">
          <a:spLocks noChangeAspect="1" noChangeArrowheads="1"/>
        </xdr:cNvSpPr>
      </xdr:nvSpPr>
      <xdr:spPr bwMode="auto">
        <a:xfrm>
          <a:off x="3114675" y="26277094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r>
            <a:rPr lang="en-US" sz="600" b="0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Q</a:t>
          </a: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oneCellAnchor>
  <xdr:oneCellAnchor>
    <xdr:from>
      <xdr:col>5</xdr:col>
      <xdr:colOff>66675</xdr:colOff>
      <xdr:row>65</xdr:row>
      <xdr:rowOff>0</xdr:rowOff>
    </xdr:from>
    <xdr:ext cx="133350" cy="1569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3E0AE80F-DBE7-48DD-B563-6E2B24EF5BFF}"/>
            </a:ext>
          </a:extLst>
        </xdr:cNvPr>
        <xdr:cNvSpPr txBox="1">
          <a:spLocks noChangeAspect="1" noChangeArrowheads="1"/>
        </xdr:cNvSpPr>
      </xdr:nvSpPr>
      <xdr:spPr bwMode="auto">
        <a:xfrm>
          <a:off x="3114675" y="26277094"/>
          <a:ext cx="133350" cy="1569"/>
        </a:xfrm>
        <a:prstGeom prst="rect">
          <a:avLst/>
        </a:prstGeom>
        <a:solidFill>
          <a:srgbClr val="00FF00"/>
        </a:solidFill>
        <a:ln w="9525" algn="ctr">
          <a:solidFill>
            <a:srgbClr val="000000"/>
          </a:solidFill>
          <a:miter lim="800000"/>
          <a:headEnd/>
          <a:tailEnd type="none" w="sm" len="med"/>
        </a:ln>
        <a:effectLst/>
      </xdr:spPr>
      <xdr:txBody>
        <a:bodyPr vertOverflow="clip" wrap="square" lIns="27432" tIns="18288" rIns="27432" bIns="18288" anchor="ctr" upright="1"/>
        <a:lstStyle/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endParaRPr lang="en-US" sz="600" b="0" i="0" strike="noStrike">
            <a:solidFill>
              <a:srgbClr val="000000"/>
            </a:solidFill>
            <a:latin typeface="Arial"/>
            <a:ea typeface="+mn-ea"/>
            <a:cs typeface="Arial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323850</xdr:colOff>
      <xdr:row>0</xdr:row>
      <xdr:rowOff>66675</xdr:rowOff>
    </xdr:from>
    <xdr:to>
      <xdr:col>15</xdr:col>
      <xdr:colOff>581025</xdr:colOff>
      <xdr:row>3</xdr:row>
      <xdr:rowOff>9525</xdr:rowOff>
    </xdr:to>
    <xdr:sp macro="" textlink="">
      <xdr:nvSpPr>
        <xdr:cNvPr id="4" name="Auto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9582150" y="66675"/>
          <a:ext cx="866775" cy="428625"/>
        </a:xfrm>
        <a:prstGeom prst="rightArrow">
          <a:avLst>
            <a:gd name="adj1" fmla="val 50000"/>
            <a:gd name="adj2" fmla="val 4444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Arial"/>
              <a:cs typeface="Arial"/>
            </a:rPr>
            <a:t>NEXT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Application%20Data/Microsoft/Excel/PPAP%20Document%20-%20SEAL%20WASHER%2053BDK0011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ll%20pers\PRASAD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q-188\F\OEE\SP.GR.%20SC\DATA%20D491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351ape1\C%20Drive\OEE\SP.GR.%20SC\DATA%20D491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9.210.135\shared\SMS_jun04\OEE\SP.GR.%20SC\DATA%20D491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651\d\OEE\SP.GR.%20SC\DATA%20D491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en%20business%20survey-evaluation%20score(Sunil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QC_TOOLS\R&amp;RSTUD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24.9\iso_9001\DOCUME~1\yamaha\LOCALS~1\Temp\C.Lotus.Notes.Data\sg\SPR-nov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951ag78\hcl-951%20(C)\DOCUME~1\svg\LOCALS~1\Temp\GAWANDE\AP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TEMP\OEE\SP.GR.%20SC\DATA%20D49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PAP%20Document%20-%20SEAL%20WASHER%2053BDK001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KN-Present\My%20documents\Marketing\Schneider\Supplier%20Assesment%20V7%20oct%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\My%20Documents\QA%20FORMAT\TS%20FORMAT\(5)%20DEVLOPMENT\Sutar%20V.D.%205-9\PRECISION\Documents%20and%20Settings\Shree\Desktop\New%20Folder\Jagdamba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\My%20Documents\QA%20FORMAT\TS%20FORMAT\(5)%20DEVLOPMENT\Sutar%20V.D.%205-9\PRECISION\STARWAYS100026\Documents%20and%20Settings\RAJ\Desktop\STARWAYS\quality\Laxmi%20Agni%20LR%2005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\My%20Documents\QA%20FORMAT\TS%20FORMAT\(5)%20DEVLOPMENT\Sutar%20V.D.%205-9\PRECISION\STARWAYS100026\DOCUME~2\RAJ\LOCALS~1\Temp\quality\Laxmi%20Agni%20LR%2005%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\My%20Documents\QA%20FORMAT\TS%20FORMAT\(5)%20DEVLOPMENT\Sutar%20V.D.%205-9\PRECISION\STARWAYS100026\Documents%20and%20Settings\mmshinde\Desktop\YAMA-VCD-1\UMA\Um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sdbhagore\My%20Documents\Customer%20Care\Customer%20Comaplaint\Customer%20Comaplaints%20from%20Bajaj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0drive\WINNTNEW\Profiles\skd\Desktop\3ANGchk2sFE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24.9\iso_9001\WINDOWS\TEMP\C.Lotus.Notes.Data\scrap%20budget%2020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ld\AGR\AGRNORMS\c2s\470_2XL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k228%20quality\Front%20fork%20Assembly\TS%20QA%20ETPL\TS%20QA%20ETPL%20MOD%20BY%20SDV\LT01-02%20-%2005-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Desktop/nutplate-25%20data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sdvhangute\Local%20Settings\Temporary%20Internet%20Files\OLK3D4\Formats%20Rev%201%20(5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0drive\WINNT\Profiles\eaoffice\Desktop\sms02-03\DLOS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51\trg\WINNT\Profiles\eaoffice\Desktop\sms02-03\DLOS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51\e\WINNT\Profiles\eaoffice\Desktop\sms02-03\DLO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0drive\WINNT\Profiles\cpq\Desktop\DEPT%20TPM%20BOARD\3ANGchk2sFE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51\trg\WINNTNEW\Profiles\skd\Desktop\3ANGchk2sF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51\e\WINNTNEW\Profiles\skd\Desktop\3ANGchk2sFE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39\JRB\DIG20\jagdish\invent\INVENT_CD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117\Expansion%20Machines_All\temp_ddp\DDP_DCR_bas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0drive\TEMP\IMPROVEMEN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van-qa-si-pc\d\Documents%20and%20Settings\Administrator\Desktop\nutplate-25%20data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orary%20Internet%20Files\Content.IE5\85IN09YV\EU1121a(1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\My%20Documents\QA%20FORMAT\TS%20FORMAT\(5)%20DEVLOPMENT\Sutar%20V.D.%205-9\PRECISION\ALL%20PIVOTS\AAAP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24.9\iso_9001\DOCUME~1\yamaha\LOCALS~1\Temp\C.Lotus.Notes.Data\sg\SPR-nov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R-dec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BS_COPY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Documents%20and%20Settings\Administrator.PPPANDIT.000\Local%20Settings\Temporary%20Internet%20Files\Content.IE5\MHC1EXM5\VARROC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24.9\iso_9001\DOCUME~1\yamaha\LOCALS~1\Temp\C.Lotus.Notes.Data\RKSHARMA\CRUX(5KA2)\GABRIEL%20DAT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ject\&#26862;&#23665;&#24037;&#26989;\&#20181;&#27096;&#26360;\&#12510;&#12473;&#12479;&#12540;&#31649;&#29702;\MM9001&#22770;&#19978;&#21336;&#20385;&#12510;&#12473;&#12479;&#12513;&#12531;&#12486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DOWS\&#65411;&#65438;&#65405;&#65400;&#65412;&#65391;&#65420;&#65439;\&#26862;&#23665;&#38306;&#36899;\&#20181;&#27096;\&#27010;&#35201;&#35373;&#35336;&#26360;\&#24471;&#24847;&#20808;&#65423;&#65405;&#65408;&#65392;&#65426;&#65437;&#65411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Data%20Exchange%20Folder\COMMON\PROJECT\01W\EG&#23455;&#39443;\&#26085;&#31243;&#35336;&#30011;\01W1&#27425;EG&#35413;&#20385;&#38917;&#30446;&#19968;&#35239;&#12288;&#24179;&#37326;&#2669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HIN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Data%20Exchange%20Folder\COMMON\PROJECT\01W\EG&#23455;&#39443;\&#26085;&#31243;&#35336;&#30011;\EG&#35413;&#20385;&#38917;&#30446;&#25285;&#24403;&#20998;&#12369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Ramkumar/F3/Line-2/ME%20documents/SEDIMENTOR%20LINE/Sedimentor%20PFMEA%202903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\DEPT%20TPM%20BOARD\1Tpm\UPDATED\TPM%20BOARD%20AUGUST03\1%20New%20TPM\1%20ALo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-3\c\YAMA-VCD-1\PF-UPdated\YAMA-VCD-1\UMA\Um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445\e\D42\SMS\D42_Aug-03\d42_SMS-aug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p-11\c%20drive\WINNT\Profiles\eaoffice\Desktop\sms02-03\DLOS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PPAP Document Check List"/>
      <sheetName val="PPAP Document Check List (FB)"/>
      <sheetName val="1A. Drawing"/>
      <sheetName val="1B. Bill Of Material  "/>
      <sheetName val="1C. Testing Standard"/>
      <sheetName val="3. Customer Engg. Approval"/>
      <sheetName val="4. DFMEA"/>
      <sheetName val="5. PFD"/>
      <sheetName val="6A Characteristic Matrix "/>
      <sheetName val="6B Process Function Sheet"/>
      <sheetName val="6C. PFMEA"/>
      <sheetName val="7A. Layout Inspection Report"/>
      <sheetName val="7B. PDI Report"/>
      <sheetName val="8A. Mechanical Properties"/>
      <sheetName val="8B. Chemical Properties"/>
      <sheetName val="8B. Performance Test Report"/>
      <sheetName val="9A. List of Sign parameter"/>
      <sheetName val="9B. Process Capability Safety"/>
      <sheetName val="9B. Initial Process Capability1"/>
      <sheetName val="9B. Initial Process Capability3"/>
      <sheetName val="9C. Fit, Fun &amp; Aesthetic"/>
      <sheetName val="9D. List of Pokayoke"/>
      <sheetName val="10. Gauge R&amp;R (Variable)"/>
      <sheetName val="11.Qualified Labroatary Docume "/>
      <sheetName val="12. Control Plan"/>
      <sheetName val="13A. Weight Sheet"/>
      <sheetName val="13B. PSW - 4th Edition"/>
      <sheetName val="14. AAR"/>
      <sheetName val="17. Master Sample"/>
      <sheetName val="18. Checking Aids"/>
      <sheetName val="19A. Packing standard"/>
      <sheetName val="19B. List of Supplier"/>
      <sheetName val="19C. Photos of Mc eqpts"/>
      <sheetName val="19D. Supplier Contact Format"/>
      <sheetName val="PPAP Document - SEAL WASHER 53B"/>
    </sheetNames>
    <definedNames>
      <definedName name="___________________________________________GoA1" refersTo="#REF!"/>
      <definedName name="__________________________________________GoA1" refersTo="#REF!"/>
      <definedName name="_______GoA1" refersTo="#REF!"/>
      <definedName name="_____GoA1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"/>
      <sheetName val="PROCESSTYPE"/>
      <sheetName val="LETAKTOEE"/>
      <sheetName val="PrintSheet"/>
      <sheetName val="MainMenu"/>
      <sheetName val="RQ"/>
      <sheetName val="CalCulations"/>
      <sheetName val="Sheet2"/>
      <sheetName val="Sheet1"/>
      <sheetName val="CalCulations (2)"/>
      <sheetName val="RMRQ"/>
      <sheetName val="Summary"/>
      <sheetName val="Module2"/>
      <sheetName val="Module3"/>
      <sheetName val="PRAS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LOSS"/>
      <sheetName val="OEE"/>
      <sheetName val="PROD_PER_HR"/>
      <sheetName val="TOTAL_BD"/>
      <sheetName val="DATA SPGR14"/>
      <sheetName val="ghorpade "/>
      <sheetName val="PWR-AKD"/>
      <sheetName val="BRAKE"/>
      <sheetName val="VCS"/>
      <sheetName val="Sheet1"/>
      <sheetName val="XL4Test5"/>
      <sheetName val="._ls___ls___ls___ls___ls___ls__"/>
      <sheetName val="#REF!"/>
      <sheetName val="Ø40h11 MSA"/>
      <sheetName val="Annahmen"/>
      <sheetName val="AN"/>
      <sheetName val="Calculation Premises"/>
      <sheetName val="Aug-03-quality"/>
      <sheetName val="2 Process Flow ASSLY"/>
      <sheetName val="11 LAYOUT cycle time manpower"/>
      <sheetName val="0 MILE  STONE activity Plan"/>
      <sheetName val="9 MACHINE.SPM LIST"/>
      <sheetName val="2. Definitions"/>
      <sheetName val="LIST NOV 12 "/>
      <sheetName val="Summary"/>
      <sheetName val="Performance  RE 205"/>
      <sheetName val="DJ06"/>
      <sheetName val="470_2"/>
      <sheetName val="No Material"/>
      <sheetName val="STAGEIMPROV"/>
      <sheetName val="VAAPR03"/>
      <sheetName val="Aug_03_quality"/>
      <sheetName val="TOTAL_LOSS"/>
      <sheetName val="DATA_SPGR14"/>
      <sheetName val="ghorpade_"/>
      <sheetName val="__ls___ls___ls___ls___ls___ls__"/>
      <sheetName val="PU approval"/>
      <sheetName val="평가자13"/>
      <sheetName val="LZ"/>
      <sheetName val="Listes"/>
      <sheetName val="super 5 port"/>
      <sheetName val="super"/>
      <sheetName val="Apr_05"/>
      <sheetName val="OP 20 "/>
      <sheetName val="QM Matrix _2_"/>
      <sheetName val="JB PINION"/>
      <sheetName val="BASIC-6M"/>
      <sheetName val="Fixtures"/>
    </sheetNames>
    <sheetDataSet>
      <sheetData sheetId="0" refreshError="1"/>
      <sheetData sheetId="1">
        <row r="2">
          <cell r="B2">
            <v>36647</v>
          </cell>
        </row>
      </sheetData>
      <sheetData sheetId="2">
        <row r="2">
          <cell r="B2">
            <v>36647</v>
          </cell>
        </row>
      </sheetData>
      <sheetData sheetId="3">
        <row r="2">
          <cell r="B2">
            <v>36647</v>
          </cell>
        </row>
      </sheetData>
      <sheetData sheetId="4">
        <row r="2">
          <cell r="B2">
            <v>36647</v>
          </cell>
          <cell r="C2">
            <v>36678</v>
          </cell>
          <cell r="D2">
            <v>36708</v>
          </cell>
          <cell r="E2">
            <v>36739</v>
          </cell>
          <cell r="F2">
            <v>36770</v>
          </cell>
          <cell r="G2">
            <v>36800</v>
          </cell>
          <cell r="H2">
            <v>36831</v>
          </cell>
          <cell r="I2">
            <v>36861</v>
          </cell>
          <cell r="J2">
            <v>36892</v>
          </cell>
          <cell r="K2">
            <v>36923</v>
          </cell>
          <cell r="L2">
            <v>36951</v>
          </cell>
          <cell r="M2">
            <v>36982</v>
          </cell>
        </row>
        <row r="40">
          <cell r="B40">
            <v>2817</v>
          </cell>
          <cell r="C40">
            <v>5349</v>
          </cell>
          <cell r="D40">
            <v>0</v>
          </cell>
          <cell r="E40">
            <v>2856</v>
          </cell>
          <cell r="F40">
            <v>186</v>
          </cell>
          <cell r="G40">
            <v>662</v>
          </cell>
          <cell r="H40">
            <v>338</v>
          </cell>
          <cell r="I40">
            <v>484</v>
          </cell>
          <cell r="J40">
            <v>290</v>
          </cell>
          <cell r="K40">
            <v>366</v>
          </cell>
          <cell r="L40">
            <v>614</v>
          </cell>
          <cell r="M40">
            <v>356</v>
          </cell>
        </row>
        <row r="42">
          <cell r="B42">
            <v>36647</v>
          </cell>
          <cell r="C42">
            <v>36678</v>
          </cell>
          <cell r="D42">
            <v>36708</v>
          </cell>
          <cell r="E42">
            <v>36739</v>
          </cell>
          <cell r="F42">
            <v>36770</v>
          </cell>
          <cell r="G42">
            <v>36800</v>
          </cell>
          <cell r="H42">
            <v>36831</v>
          </cell>
          <cell r="I42">
            <v>36861</v>
          </cell>
          <cell r="J42">
            <v>36892</v>
          </cell>
          <cell r="K42">
            <v>36923</v>
          </cell>
          <cell r="L42">
            <v>36951</v>
          </cell>
          <cell r="M42">
            <v>36982</v>
          </cell>
        </row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  <row r="82">
          <cell r="B82">
            <v>36647</v>
          </cell>
          <cell r="C82">
            <v>36678</v>
          </cell>
          <cell r="D82">
            <v>36708</v>
          </cell>
          <cell r="E82">
            <v>36739</v>
          </cell>
          <cell r="F82">
            <v>36770</v>
          </cell>
          <cell r="G82">
            <v>36800</v>
          </cell>
          <cell r="H82">
            <v>36831</v>
          </cell>
          <cell r="I82">
            <v>36861</v>
          </cell>
          <cell r="J82">
            <v>36892</v>
          </cell>
          <cell r="K82">
            <v>36923</v>
          </cell>
          <cell r="L82">
            <v>36951</v>
          </cell>
          <cell r="M82">
            <v>36982</v>
          </cell>
        </row>
        <row r="120">
          <cell r="B120">
            <v>3292</v>
          </cell>
          <cell r="C120">
            <v>1275</v>
          </cell>
          <cell r="D120">
            <v>2079</v>
          </cell>
          <cell r="E120">
            <v>561</v>
          </cell>
          <cell r="F120">
            <v>1253</v>
          </cell>
          <cell r="G120">
            <v>2300</v>
          </cell>
          <cell r="H120">
            <v>1054</v>
          </cell>
          <cell r="I120">
            <v>810</v>
          </cell>
          <cell r="J120">
            <v>502</v>
          </cell>
          <cell r="K120">
            <v>2324</v>
          </cell>
          <cell r="L120">
            <v>1801</v>
          </cell>
          <cell r="M120">
            <v>2588</v>
          </cell>
        </row>
        <row r="122">
          <cell r="B122">
            <v>36647</v>
          </cell>
          <cell r="C122">
            <v>36678</v>
          </cell>
          <cell r="D122">
            <v>36708</v>
          </cell>
          <cell r="E122">
            <v>36739</v>
          </cell>
          <cell r="F122">
            <v>36770</v>
          </cell>
          <cell r="G122">
            <v>36800</v>
          </cell>
          <cell r="H122">
            <v>36831</v>
          </cell>
          <cell r="I122">
            <v>36861</v>
          </cell>
          <cell r="J122">
            <v>36892</v>
          </cell>
          <cell r="K122">
            <v>36923</v>
          </cell>
          <cell r="L122">
            <v>36951</v>
          </cell>
          <cell r="M122">
            <v>36982</v>
          </cell>
        </row>
        <row r="160">
          <cell r="B160">
            <v>3601</v>
          </cell>
          <cell r="C160">
            <v>2836</v>
          </cell>
          <cell r="D160">
            <v>2335</v>
          </cell>
          <cell r="E160">
            <v>530</v>
          </cell>
          <cell r="F160">
            <v>1312</v>
          </cell>
          <cell r="G160">
            <v>4043</v>
          </cell>
          <cell r="H160">
            <v>1596</v>
          </cell>
          <cell r="I160">
            <v>1585</v>
          </cell>
          <cell r="J160">
            <v>602</v>
          </cell>
          <cell r="K160">
            <v>1986</v>
          </cell>
          <cell r="L160">
            <v>12299</v>
          </cell>
          <cell r="M160">
            <v>205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PGR14"/>
      <sheetName val="TOTAL LOSS"/>
      <sheetName val="OEE"/>
      <sheetName val="PROD_PER_HR"/>
      <sheetName val="TOTAL_BD"/>
    </sheetNames>
    <sheetDataSet>
      <sheetData sheetId="0" refreshError="1">
        <row r="40">
          <cell r="B40">
            <v>2817</v>
          </cell>
          <cell r="C40">
            <v>5349</v>
          </cell>
          <cell r="D40">
            <v>0</v>
          </cell>
          <cell r="E40">
            <v>2856</v>
          </cell>
          <cell r="F40">
            <v>186</v>
          </cell>
          <cell r="G40">
            <v>662</v>
          </cell>
          <cell r="H40">
            <v>338</v>
          </cell>
          <cell r="I40">
            <v>484</v>
          </cell>
          <cell r="J40">
            <v>290</v>
          </cell>
          <cell r="K40">
            <v>366</v>
          </cell>
          <cell r="L40">
            <v>614</v>
          </cell>
          <cell r="M40">
            <v>356</v>
          </cell>
        </row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  <row r="122">
          <cell r="B122">
            <v>36647</v>
          </cell>
          <cell r="C122">
            <v>36678</v>
          </cell>
          <cell r="D122">
            <v>36708</v>
          </cell>
          <cell r="E122">
            <v>36739</v>
          </cell>
          <cell r="F122">
            <v>36770</v>
          </cell>
          <cell r="G122">
            <v>36800</v>
          </cell>
          <cell r="H122">
            <v>36831</v>
          </cell>
          <cell r="I122">
            <v>36861</v>
          </cell>
          <cell r="J122">
            <v>36892</v>
          </cell>
          <cell r="K122">
            <v>36923</v>
          </cell>
          <cell r="L122">
            <v>36951</v>
          </cell>
          <cell r="M122">
            <v>36982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PGR14"/>
      <sheetName val="TOTAL LOSS"/>
      <sheetName val="OEE"/>
      <sheetName val="PROD_PER_HR"/>
      <sheetName val="TOTAL_BD"/>
      <sheetName val="No Material"/>
      <sheetName val="470_2"/>
      <sheetName val="Sheet1"/>
    </sheetNames>
    <sheetDataSet>
      <sheetData sheetId="0" refreshError="1">
        <row r="2">
          <cell r="B2">
            <v>36647</v>
          </cell>
          <cell r="C2">
            <v>36678</v>
          </cell>
          <cell r="D2">
            <v>36708</v>
          </cell>
          <cell r="E2">
            <v>36739</v>
          </cell>
          <cell r="F2">
            <v>36770</v>
          </cell>
          <cell r="G2">
            <v>36800</v>
          </cell>
          <cell r="H2">
            <v>36831</v>
          </cell>
          <cell r="I2">
            <v>36861</v>
          </cell>
          <cell r="J2">
            <v>36892</v>
          </cell>
          <cell r="K2">
            <v>36923</v>
          </cell>
          <cell r="L2">
            <v>36951</v>
          </cell>
          <cell r="M2">
            <v>36982</v>
          </cell>
        </row>
        <row r="42">
          <cell r="B42">
            <v>36647</v>
          </cell>
          <cell r="C42">
            <v>36678</v>
          </cell>
          <cell r="D42">
            <v>36708</v>
          </cell>
          <cell r="E42">
            <v>36739</v>
          </cell>
          <cell r="F42">
            <v>36770</v>
          </cell>
          <cell r="G42">
            <v>36800</v>
          </cell>
          <cell r="H42">
            <v>36831</v>
          </cell>
          <cell r="I42">
            <v>36861</v>
          </cell>
          <cell r="J42">
            <v>36892</v>
          </cell>
          <cell r="K42">
            <v>36923</v>
          </cell>
          <cell r="L42">
            <v>36951</v>
          </cell>
          <cell r="M42">
            <v>36982</v>
          </cell>
        </row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  <row r="122">
          <cell r="B122">
            <v>36647</v>
          </cell>
          <cell r="C122">
            <v>36678</v>
          </cell>
          <cell r="D122">
            <v>36708</v>
          </cell>
          <cell r="E122">
            <v>36739</v>
          </cell>
          <cell r="F122">
            <v>36770</v>
          </cell>
          <cell r="G122">
            <v>36800</v>
          </cell>
          <cell r="H122">
            <v>36831</v>
          </cell>
          <cell r="I122">
            <v>36861</v>
          </cell>
          <cell r="J122">
            <v>36892</v>
          </cell>
          <cell r="K122">
            <v>36923</v>
          </cell>
          <cell r="L122">
            <v>36951</v>
          </cell>
          <cell r="M122">
            <v>36982</v>
          </cell>
        </row>
        <row r="160">
          <cell r="B160">
            <v>3601</v>
          </cell>
          <cell r="C160">
            <v>2836</v>
          </cell>
          <cell r="D160">
            <v>2335</v>
          </cell>
          <cell r="E160">
            <v>530</v>
          </cell>
          <cell r="F160">
            <v>1312</v>
          </cell>
          <cell r="G160">
            <v>4043</v>
          </cell>
          <cell r="H160">
            <v>1596</v>
          </cell>
          <cell r="I160">
            <v>1585</v>
          </cell>
          <cell r="J160">
            <v>602</v>
          </cell>
          <cell r="K160">
            <v>1986</v>
          </cell>
          <cell r="L160">
            <v>12299</v>
          </cell>
          <cell r="M160">
            <v>205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PGR14"/>
      <sheetName val="TOTAL LOSS"/>
      <sheetName val="OEE"/>
      <sheetName val="PROD_PER_HR"/>
      <sheetName val="TOTAL_BD"/>
      <sheetName val="Sheet1"/>
      <sheetName val="ghorpade "/>
      <sheetName val="PWR-AKD"/>
      <sheetName val="Performance  RE 205"/>
      <sheetName val="BRAKE"/>
      <sheetName val="DJ06"/>
      <sheetName val="STAGEIMPROV"/>
      <sheetName val="Aug-03-quality"/>
      <sheetName val="VAAPR03"/>
      <sheetName val="Ø150.2h11 MSA"/>
      <sheetName val="ENGINE_LOSS"/>
      <sheetName val="MANAGEMENT"/>
      <sheetName val="Listes"/>
      <sheetName val="DATA_SPGR14"/>
      <sheetName val="TOTAL_LOSS"/>
      <sheetName val="ghorpade_"/>
      <sheetName val="02"/>
      <sheetName val="03"/>
      <sheetName val="08"/>
      <sheetName val="13"/>
      <sheetName val="PWR_AKD"/>
      <sheetName val="QM Matrix _2_"/>
      <sheetName val="Aug_03_quality"/>
      <sheetName val="total"/>
      <sheetName val="OP 20 "/>
      <sheetName val="BASIC-6M"/>
      <sheetName val="super 5 port"/>
      <sheetName val="super"/>
    </sheetNames>
    <sheetDataSet>
      <sheetData sheetId="0" refreshError="1">
        <row r="2">
          <cell r="B2">
            <v>36647</v>
          </cell>
        </row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  <row r="120">
          <cell r="B120">
            <v>3292</v>
          </cell>
          <cell r="C120">
            <v>1275</v>
          </cell>
          <cell r="D120">
            <v>2079</v>
          </cell>
          <cell r="E120">
            <v>561</v>
          </cell>
          <cell r="F120">
            <v>1253</v>
          </cell>
          <cell r="G120">
            <v>2300</v>
          </cell>
          <cell r="H120">
            <v>1054</v>
          </cell>
          <cell r="I120">
            <v>810</v>
          </cell>
          <cell r="J120">
            <v>502</v>
          </cell>
          <cell r="K120">
            <v>2324</v>
          </cell>
          <cell r="L120">
            <v>1801</v>
          </cell>
          <cell r="M120">
            <v>2588</v>
          </cell>
        </row>
        <row r="122">
          <cell r="B122">
            <v>36647</v>
          </cell>
          <cell r="C122">
            <v>36678</v>
          </cell>
          <cell r="D122">
            <v>36708</v>
          </cell>
          <cell r="E122">
            <v>36739</v>
          </cell>
          <cell r="F122">
            <v>36770</v>
          </cell>
          <cell r="G122">
            <v>36800</v>
          </cell>
          <cell r="H122">
            <v>36831</v>
          </cell>
          <cell r="I122">
            <v>36861</v>
          </cell>
          <cell r="J122">
            <v>36892</v>
          </cell>
          <cell r="K122">
            <v>36923</v>
          </cell>
          <cell r="L122">
            <v>36951</v>
          </cell>
          <cell r="M122">
            <v>36982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artUpScreen"/>
      <sheetName val="Application &amp; Scoring Guideline"/>
      <sheetName val="Supplier Instructions"/>
      <sheetName val="QUALITY - Quality Systems"/>
      <sheetName val="QUALITY - Process Capability"/>
      <sheetName val="DELIVERY - Materials Management"/>
      <sheetName val="DELIVERY - Responsiveness"/>
      <sheetName val="CUST SATISF - General Business"/>
      <sheetName val="CUST SATISF - Mfg &amp; Design"/>
      <sheetName val="Score"/>
      <sheetName val="Final Survey Score"/>
      <sheetName val="Acronym Reference"/>
      <sheetName val="Purpose"/>
      <sheetName val="Revision Sheet"/>
      <sheetName val="SwitchToModule"/>
      <sheetName val="GoToModule"/>
      <sheetName val="PrintModule"/>
      <sheetName val="RevisionMacro"/>
      <sheetName val="Module1"/>
      <sheetName val="QUALITY _ Quality Systems"/>
      <sheetName val="QUALITY _ Process Capability"/>
      <sheetName val="DELIVERY _ Materials Management"/>
      <sheetName val="DELIVERY _ Responsiveness"/>
      <sheetName val="CUST SATISF _ General Business"/>
      <sheetName val="CUST SATISF _ Mfg _ Desig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&amp;R Short"/>
      <sheetName val="Check sheet"/>
      <sheetName val="Master sheet"/>
      <sheetName val="BD occ"/>
      <sheetName val="Sheet2"/>
      <sheetName val="BD occ (2)"/>
      <sheetName val="Sheet1"/>
      <sheetName val="MTTR"/>
      <sheetName val="R&amp;R_Short"/>
      <sheetName val="Check_sheet"/>
      <sheetName val="Master_sheet"/>
    </sheetNames>
    <sheetDataSet>
      <sheetData sheetId="0" refreshError="1">
        <row r="24">
          <cell r="P24">
            <v>2.58</v>
          </cell>
        </row>
        <row r="27">
          <cell r="P27">
            <v>2.56</v>
          </cell>
        </row>
      </sheetData>
      <sheetData sheetId="1" refreshError="1"/>
      <sheetData sheetId="2" refreshError="1"/>
      <sheetData sheetId="3">
        <row r="16">
          <cell r="K16">
            <v>0</v>
          </cell>
        </row>
      </sheetData>
      <sheetData sheetId="4"/>
      <sheetData sheetId="5">
        <row r="16">
          <cell r="K16">
            <v>0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D&amp;RX"/>
      <sheetName val="RD&amp;RX (2)"/>
      <sheetName val="Sheet1"/>
      <sheetName val="COMPARISON"/>
      <sheetName val="PARETO"/>
      <sheetName val="z-DATA RD"/>
      <sheetName val="M-RD"/>
      <sheetName val="Sheet1 (3)"/>
      <sheetName val="DAILY"/>
      <sheetName val="DATA4tl5"/>
      <sheetName val="4TL5GRAPH"/>
    </sheetNames>
    <sheetDataSet>
      <sheetData sheetId="0"/>
      <sheetData sheetId="1"/>
      <sheetData sheetId="2"/>
      <sheetData sheetId="3"/>
      <sheetData sheetId="4"/>
      <sheetData sheetId="5">
        <row r="2">
          <cell r="X2">
            <v>2050</v>
          </cell>
        </row>
      </sheetData>
      <sheetData sheetId="6"/>
      <sheetData sheetId="7"/>
      <sheetData sheetId="8"/>
      <sheetData sheetId="9">
        <row r="2">
          <cell r="V2">
            <v>380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er 5 port"/>
      <sheetName val="super"/>
      <sheetName val="CHETAK 5 PORT"/>
      <sheetName val="CD"/>
      <sheetName val="LEG"/>
      <sheetName val="M80"/>
      <sheetName val="3WH-2S"/>
      <sheetName val="CHETAK4S"/>
      <sheetName val="M804S"/>
      <sheetName val="BYK"/>
      <sheetName val="LEGEND"/>
      <sheetName val="LEGEND(NXT-2S)"/>
      <sheetName val="ALLCDKAIZEN "/>
      <sheetName val="ALL SUPKAIZEN"/>
      <sheetName val="3WH-4S"/>
      <sheetName val="SUMMARY"/>
      <sheetName val="ALL PY 7.10.09  "/>
      <sheetName val="DATA SPGR14"/>
      <sheetName val="Sheet1"/>
      <sheetName val="Sheet"/>
      <sheetName val="Muttern rechts (b)"/>
      <sheetName val="Muttern rechts (a)"/>
      <sheetName val="Bolzen links"/>
      <sheetName val="BASIC-A TO JUN"/>
    </sheetNames>
    <sheetDataSet>
      <sheetData sheetId="0" refreshError="1">
        <row r="26">
          <cell r="A26">
            <v>111</v>
          </cell>
          <cell r="B26" t="str">
            <v>Engine jammed</v>
          </cell>
          <cell r="C26" t="str">
            <v>ENG ASSLY/ C'CASE</v>
          </cell>
          <cell r="D26">
            <v>0.36</v>
          </cell>
          <cell r="E26">
            <v>0.3</v>
          </cell>
          <cell r="F26">
            <v>0.11</v>
          </cell>
          <cell r="G26">
            <v>0.04</v>
          </cell>
          <cell r="H26">
            <v>0.21</v>
          </cell>
          <cell r="I26">
            <v>0.2</v>
          </cell>
          <cell r="J26">
            <v>0.1</v>
          </cell>
          <cell r="K26">
            <v>0.06</v>
          </cell>
          <cell r="L26">
            <v>0.06</v>
          </cell>
          <cell r="M26">
            <v>0.05</v>
          </cell>
          <cell r="N26">
            <v>0.04</v>
          </cell>
          <cell r="O26">
            <v>7.0000000000000007E-2</v>
          </cell>
          <cell r="P26">
            <v>6.0122999999999998</v>
          </cell>
          <cell r="Q26">
            <v>0.08</v>
          </cell>
        </row>
        <row r="27">
          <cell r="A27">
            <v>112</v>
          </cell>
          <cell r="B27" t="str">
            <v>Oil leak from c'case</v>
          </cell>
          <cell r="C27" t="str">
            <v>ENG ASSLY/ C'CASE</v>
          </cell>
          <cell r="D27">
            <v>0.03</v>
          </cell>
          <cell r="E27">
            <v>0.02</v>
          </cell>
          <cell r="F27">
            <v>0</v>
          </cell>
          <cell r="G27">
            <v>0.02</v>
          </cell>
          <cell r="H27">
            <v>0</v>
          </cell>
          <cell r="I27">
            <v>0</v>
          </cell>
          <cell r="J27">
            <v>0.04</v>
          </cell>
          <cell r="K27">
            <v>0</v>
          </cell>
          <cell r="L27">
            <v>0.02</v>
          </cell>
          <cell r="M27">
            <v>0.02</v>
          </cell>
          <cell r="N27">
            <v>0.04</v>
          </cell>
          <cell r="O27">
            <v>0</v>
          </cell>
          <cell r="P27">
            <v>0</v>
          </cell>
          <cell r="Q27">
            <v>0</v>
          </cell>
        </row>
        <row r="32">
          <cell r="A32">
            <v>123</v>
          </cell>
          <cell r="B32" t="str">
            <v>Wrong  eng. assly</v>
          </cell>
          <cell r="C32" t="str">
            <v>ENG ASSLY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A34">
            <v>128</v>
          </cell>
          <cell r="B34" t="str">
            <v>Kick hard</v>
          </cell>
          <cell r="C34" t="str">
            <v>ENG ASSLY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8">
          <cell r="A38">
            <v>204</v>
          </cell>
          <cell r="B38" t="str">
            <v>No pick up</v>
          </cell>
          <cell r="C38" t="str">
            <v>ENGINE ASSLY-IRS</v>
          </cell>
          <cell r="D38">
            <v>0</v>
          </cell>
          <cell r="E38">
            <v>0</v>
          </cell>
          <cell r="F38">
            <v>0.06</v>
          </cell>
          <cell r="G38">
            <v>0.02</v>
          </cell>
          <cell r="H38">
            <v>0.02</v>
          </cell>
          <cell r="I38">
            <v>0</v>
          </cell>
          <cell r="J38">
            <v>0</v>
          </cell>
          <cell r="K38">
            <v>0.01</v>
          </cell>
          <cell r="L38">
            <v>0</v>
          </cell>
          <cell r="M38">
            <v>0.02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51">
          <cell r="A51">
            <v>315</v>
          </cell>
          <cell r="B51" t="str">
            <v>Carb/ carb hsg loose/ impr. fit</v>
          </cell>
          <cell r="C51" t="str">
            <v>ENG ASSLY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0.01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3">
          <cell r="A53">
            <v>323</v>
          </cell>
          <cell r="B53" t="str">
            <v>Oil leakage from cl.cover</v>
          </cell>
          <cell r="C53" t="str">
            <v>ENG ASSLY/C'CASE</v>
          </cell>
          <cell r="D53">
            <v>0</v>
          </cell>
          <cell r="P53">
            <v>0</v>
          </cell>
        </row>
        <row r="55">
          <cell r="A55">
            <v>332</v>
          </cell>
          <cell r="B55" t="str">
            <v>Cyl.head fins broken</v>
          </cell>
          <cell r="C55" t="str">
            <v>M/C SHOP-5/ENG ASSLY</v>
          </cell>
          <cell r="D55">
            <v>0</v>
          </cell>
          <cell r="E55">
            <v>0.02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8">
          <cell r="A58">
            <v>409</v>
          </cell>
          <cell r="B58" t="str">
            <v>NO oil /  Less oil</v>
          </cell>
          <cell r="C58" t="str">
            <v>ENG ASSLY</v>
          </cell>
          <cell r="D58">
            <v>0.03</v>
          </cell>
          <cell r="E58">
            <v>0.02</v>
          </cell>
          <cell r="F58">
            <v>0.06</v>
          </cell>
          <cell r="G58">
            <v>0.04</v>
          </cell>
          <cell r="H58">
            <v>0.05</v>
          </cell>
          <cell r="I58">
            <v>0.02</v>
          </cell>
          <cell r="J58">
            <v>0.04</v>
          </cell>
          <cell r="K58">
            <v>0.01</v>
          </cell>
          <cell r="L58">
            <v>0</v>
          </cell>
          <cell r="M58">
            <v>0.02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60">
          <cell r="A60">
            <v>413</v>
          </cell>
          <cell r="B60" t="str">
            <v>clutch ADJ BKN</v>
          </cell>
          <cell r="C60" t="str">
            <v>Final assly (Handling)/E.Assly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0.01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9">
          <cell r="A69">
            <v>908</v>
          </cell>
          <cell r="B69" t="str">
            <v>Fan broken</v>
          </cell>
          <cell r="C69" t="str">
            <v>ENG ASSLY IRS</v>
          </cell>
          <cell r="P69">
            <v>0</v>
          </cell>
        </row>
      </sheetData>
      <sheetData sheetId="1">
        <row r="18">
          <cell r="A18" t="str">
            <v>Def. Code</v>
          </cell>
          <cell r="B18" t="str">
            <v>Defect Description</v>
          </cell>
          <cell r="C18" t="str">
            <v>Avg.Apr99-Mar00</v>
          </cell>
          <cell r="D18" t="str">
            <v>Apr '00</v>
          </cell>
          <cell r="E18" t="str">
            <v>May '00</v>
          </cell>
          <cell r="F18" t="str">
            <v>Jun '00</v>
          </cell>
          <cell r="G18" t="str">
            <v>Jul '00</v>
          </cell>
          <cell r="H18" t="str">
            <v>Aug '00</v>
          </cell>
          <cell r="I18" t="str">
            <v>Sep '00</v>
          </cell>
          <cell r="J18" t="str">
            <v>Oct '00</v>
          </cell>
          <cell r="K18" t="str">
            <v>Nov '00</v>
          </cell>
          <cell r="L18" t="str">
            <v>Dec '00</v>
          </cell>
          <cell r="M18" t="str">
            <v>Jan '01</v>
          </cell>
        </row>
        <row r="19">
          <cell r="A19">
            <v>210</v>
          </cell>
          <cell r="B19" t="str">
            <v>Compression weak / leak</v>
          </cell>
          <cell r="C19">
            <v>0.31</v>
          </cell>
          <cell r="D19">
            <v>0.32</v>
          </cell>
          <cell r="E19">
            <v>0.03</v>
          </cell>
          <cell r="F19">
            <v>0.02</v>
          </cell>
          <cell r="G19">
            <v>0.08</v>
          </cell>
          <cell r="H19">
            <v>7.0000000000000007E-2</v>
          </cell>
          <cell r="I19">
            <v>0.04</v>
          </cell>
          <cell r="J19">
            <v>0.1</v>
          </cell>
          <cell r="K19">
            <v>0.08</v>
          </cell>
          <cell r="L19">
            <v>7.0000000000000007E-2</v>
          </cell>
          <cell r="M19">
            <v>0.04</v>
          </cell>
        </row>
        <row r="20">
          <cell r="A20">
            <v>111</v>
          </cell>
          <cell r="B20" t="str">
            <v>Engine jammed</v>
          </cell>
          <cell r="C20">
            <v>0.36</v>
          </cell>
          <cell r="D20">
            <v>0.3</v>
          </cell>
          <cell r="E20">
            <v>0.11</v>
          </cell>
          <cell r="F20">
            <v>0.04</v>
          </cell>
          <cell r="G20">
            <v>0.21</v>
          </cell>
          <cell r="H20">
            <v>0.2</v>
          </cell>
          <cell r="I20">
            <v>0.1</v>
          </cell>
          <cell r="J20">
            <v>0.06</v>
          </cell>
          <cell r="K20">
            <v>0.06</v>
          </cell>
          <cell r="L20">
            <v>0.05</v>
          </cell>
          <cell r="M20">
            <v>0.04</v>
          </cell>
        </row>
        <row r="21">
          <cell r="A21">
            <v>112</v>
          </cell>
          <cell r="B21" t="str">
            <v>Oil leak from c'case</v>
          </cell>
          <cell r="C21">
            <v>0.03</v>
          </cell>
          <cell r="D21">
            <v>0.02</v>
          </cell>
          <cell r="E21">
            <v>0</v>
          </cell>
          <cell r="F21">
            <v>0.02</v>
          </cell>
          <cell r="G21">
            <v>0</v>
          </cell>
          <cell r="H21">
            <v>0</v>
          </cell>
          <cell r="I21">
            <v>0.04</v>
          </cell>
          <cell r="J21">
            <v>0</v>
          </cell>
          <cell r="K21">
            <v>0.02</v>
          </cell>
          <cell r="L21">
            <v>0.02</v>
          </cell>
          <cell r="M21">
            <v>0.04</v>
          </cell>
        </row>
        <row r="22">
          <cell r="A22">
            <v>409</v>
          </cell>
          <cell r="B22" t="str">
            <v>NO oil /  Less oil</v>
          </cell>
          <cell r="C22">
            <v>0.03</v>
          </cell>
          <cell r="D22">
            <v>0.02</v>
          </cell>
          <cell r="E22">
            <v>0.06</v>
          </cell>
          <cell r="F22">
            <v>0.04</v>
          </cell>
          <cell r="G22">
            <v>0.05</v>
          </cell>
          <cell r="H22">
            <v>0.02</v>
          </cell>
          <cell r="I22">
            <v>0.04</v>
          </cell>
          <cell r="J22">
            <v>0.01</v>
          </cell>
          <cell r="K22">
            <v>0</v>
          </cell>
          <cell r="L22">
            <v>0.02</v>
          </cell>
          <cell r="M22">
            <v>0</v>
          </cell>
        </row>
        <row r="23">
          <cell r="A23">
            <v>202</v>
          </cell>
          <cell r="B23" t="str">
            <v>Rotor touching noise</v>
          </cell>
          <cell r="C23">
            <v>0.3</v>
          </cell>
          <cell r="D23">
            <v>0.42</v>
          </cell>
          <cell r="E23">
            <v>0.28999999999999998</v>
          </cell>
          <cell r="F23">
            <v>0.09</v>
          </cell>
          <cell r="G23">
            <v>0.22</v>
          </cell>
          <cell r="H23">
            <v>0.16</v>
          </cell>
          <cell r="I23">
            <v>0.2</v>
          </cell>
          <cell r="J23">
            <v>0.06</v>
          </cell>
          <cell r="K23">
            <v>0.06</v>
          </cell>
          <cell r="L23">
            <v>0.15</v>
          </cell>
          <cell r="M23">
            <v>0.15</v>
          </cell>
        </row>
        <row r="24">
          <cell r="A24">
            <v>109</v>
          </cell>
          <cell r="B24" t="str">
            <v>kick sticky</v>
          </cell>
          <cell r="C24">
            <v>0.14000000000000001</v>
          </cell>
          <cell r="D24">
            <v>0.18</v>
          </cell>
          <cell r="E24">
            <v>0.08</v>
          </cell>
          <cell r="F24">
            <v>7.0000000000000007E-2</v>
          </cell>
          <cell r="G24">
            <v>0.03</v>
          </cell>
          <cell r="H24">
            <v>0.05</v>
          </cell>
          <cell r="I24">
            <v>0.06</v>
          </cell>
          <cell r="J24">
            <v>0.04</v>
          </cell>
          <cell r="K24">
            <v>0.06</v>
          </cell>
          <cell r="L24">
            <v>0.02</v>
          </cell>
          <cell r="M24">
            <v>0</v>
          </cell>
        </row>
        <row r="25">
          <cell r="B25" t="str">
            <v>Total engine assly defects%</v>
          </cell>
          <cell r="C25">
            <v>1.17</v>
          </cell>
          <cell r="D25">
            <v>1.26</v>
          </cell>
          <cell r="E25">
            <v>0.56999999999999995</v>
          </cell>
          <cell r="F25">
            <v>0.28000000000000003</v>
          </cell>
          <cell r="G25">
            <v>0.59</v>
          </cell>
          <cell r="H25">
            <v>0.50000000000000011</v>
          </cell>
          <cell r="I25">
            <v>0.48000000000000004</v>
          </cell>
          <cell r="J25">
            <v>0.27</v>
          </cell>
          <cell r="K25">
            <v>0.28000000000000003</v>
          </cell>
          <cell r="L25">
            <v>0.33</v>
          </cell>
          <cell r="M25">
            <v>0.27</v>
          </cell>
        </row>
        <row r="26">
          <cell r="A26">
            <v>111</v>
          </cell>
          <cell r="B26" t="str">
            <v>Total rejection % -&gt;</v>
          </cell>
          <cell r="C26">
            <v>6.12</v>
          </cell>
          <cell r="D26">
            <v>7.3</v>
          </cell>
          <cell r="E26">
            <v>3.35</v>
          </cell>
          <cell r="F26">
            <v>2.61</v>
          </cell>
          <cell r="G26">
            <v>3.46</v>
          </cell>
          <cell r="H26">
            <v>3.27</v>
          </cell>
          <cell r="I26">
            <v>2.98</v>
          </cell>
          <cell r="J26">
            <v>1.59</v>
          </cell>
          <cell r="K26">
            <v>1.88</v>
          </cell>
          <cell r="L26">
            <v>2.0699999999999998</v>
          </cell>
          <cell r="M26">
            <v>1.99</v>
          </cell>
        </row>
        <row r="27">
          <cell r="A27" t="str">
            <v>CORRECTIVE ACTION PLAN</v>
          </cell>
          <cell r="B27" t="str">
            <v>Oil leak from c'case</v>
          </cell>
          <cell r="C27" t="str">
            <v>ENG ASSLY/ C'CASE</v>
          </cell>
          <cell r="D27">
            <v>0.03</v>
          </cell>
          <cell r="E27">
            <v>0.02</v>
          </cell>
          <cell r="F27">
            <v>0</v>
          </cell>
          <cell r="G27">
            <v>0.02</v>
          </cell>
          <cell r="H27">
            <v>0</v>
          </cell>
          <cell r="I27">
            <v>0</v>
          </cell>
          <cell r="J27">
            <v>0.04</v>
          </cell>
          <cell r="K27">
            <v>0</v>
          </cell>
          <cell r="L27">
            <v>0.02</v>
          </cell>
          <cell r="M27">
            <v>0.02</v>
          </cell>
        </row>
        <row r="28">
          <cell r="A28" t="str">
            <v>Def. Code</v>
          </cell>
          <cell r="B28" t="str">
            <v>Defect Description</v>
          </cell>
          <cell r="C28" t="str">
            <v>Avg.Apr99-Mar00</v>
          </cell>
          <cell r="D28" t="str">
            <v>Apr '00</v>
          </cell>
          <cell r="E28" t="str">
            <v>May '00</v>
          </cell>
          <cell r="F28" t="str">
            <v>Jun '00</v>
          </cell>
          <cell r="G28" t="str">
            <v>Jul '00</v>
          </cell>
          <cell r="H28" t="str">
            <v>Aug '00</v>
          </cell>
          <cell r="I28" t="str">
            <v>Sep '00</v>
          </cell>
          <cell r="J28" t="str">
            <v>Oct '00</v>
          </cell>
          <cell r="K28" t="str">
            <v>Nov '00</v>
          </cell>
          <cell r="L28" t="str">
            <v>Dec '00</v>
          </cell>
          <cell r="M28" t="str">
            <v>Jan '01</v>
          </cell>
        </row>
        <row r="29">
          <cell r="A29">
            <v>210</v>
          </cell>
          <cell r="B29" t="str">
            <v>Compression weak / leak</v>
          </cell>
        </row>
        <row r="30">
          <cell r="A30">
            <v>111</v>
          </cell>
          <cell r="B30" t="str">
            <v>Engine jammed</v>
          </cell>
        </row>
        <row r="31">
          <cell r="A31">
            <v>112</v>
          </cell>
          <cell r="B31" t="str">
            <v>Oil leak from c'case</v>
          </cell>
        </row>
        <row r="32">
          <cell r="A32">
            <v>409</v>
          </cell>
          <cell r="B32" t="str">
            <v>NO oil /  Less oil</v>
          </cell>
          <cell r="C32" t="str">
            <v>ENG ASSLY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>
            <v>202</v>
          </cell>
          <cell r="B33" t="str">
            <v>Rotor touching noise</v>
          </cell>
        </row>
        <row r="34">
          <cell r="A34">
            <v>109</v>
          </cell>
          <cell r="B34" t="str">
            <v>kick sticky</v>
          </cell>
          <cell r="C34" t="str">
            <v>ENG ASSLY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K * =</v>
          </cell>
          <cell r="B36" t="str">
            <v>KAIZEN NUMBER</v>
          </cell>
        </row>
        <row r="37">
          <cell r="A37" t="str">
            <v>R * =</v>
          </cell>
          <cell r="B37" t="str">
            <v>REPORT NUMBER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PGR14"/>
      <sheetName val="TOTAL LOSS"/>
      <sheetName val="OEE"/>
      <sheetName val="PROD_PER_HR"/>
      <sheetName val="TOTAL_BD"/>
    </sheetNames>
    <sheetDataSet>
      <sheetData sheetId="0" refreshError="1"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PPAP Document Check List"/>
      <sheetName val="PPAP Document Check List (FB)"/>
      <sheetName val="1A. Drawing"/>
      <sheetName val="1B. Bill Of Material  "/>
      <sheetName val="1C. Testing Standard"/>
      <sheetName val="3. Customer Engg. Approval"/>
      <sheetName val="4. DFMEA"/>
      <sheetName val="5. PFD"/>
      <sheetName val="6A Characteristic Matrix "/>
      <sheetName val="6B Process Function Sheet"/>
      <sheetName val="6C. PFMEA"/>
      <sheetName val="7A. Layout Inspection Report"/>
      <sheetName val="7B. PDI Report"/>
      <sheetName val="8A. Mechanical Properties"/>
      <sheetName val="8B. Chemical Properties"/>
      <sheetName val="8B. Performance Test Report"/>
      <sheetName val="9A. List of Sign parameter"/>
      <sheetName val="9B. Process Capability Safety"/>
      <sheetName val="9B. Initial Process Capability1"/>
      <sheetName val="9B. Initial Process Capability3"/>
      <sheetName val="9C. Fit, Fun &amp; Aesthetic"/>
      <sheetName val="9D. List of Pokayoke"/>
      <sheetName val="10. Gauge R&amp;R (Variable)"/>
      <sheetName val="11.Qualified Labroatary Docume "/>
      <sheetName val="12. Control Plan"/>
      <sheetName val="13A. Weight Sheet"/>
      <sheetName val="13B. PSW - 4th Edition"/>
      <sheetName val="14. AAR"/>
      <sheetName val="17. Master Sample"/>
      <sheetName val="18. Checking Aids"/>
      <sheetName val="19A. Packing standard"/>
      <sheetName val="19B. List of Supplier"/>
      <sheetName val="19C. Photos of Mc eqpts"/>
      <sheetName val="19D. Supplier Contact Format"/>
      <sheetName val="PPAP Document - SEAL WASHER 53B"/>
    </sheetNames>
    <definedNames>
      <definedName name="___________________________________________GoA1" refersTo="#REF!"/>
      <definedName name="__________________________________________GoA1" refersTo="#REF!"/>
      <definedName name="_______GoA1" refersTo="#REF!"/>
      <definedName name="_____GoA1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Questionnaire"/>
      <sheetName val="Score"/>
      <sheetName val="Graph"/>
      <sheetName val="Listes"/>
    </sheetNames>
    <sheetDataSet>
      <sheetData sheetId="0" refreshError="1"/>
      <sheetData sheetId="1" refreshError="1"/>
      <sheetData sheetId="2"/>
      <sheetData sheetId="3" refreshError="1"/>
      <sheetData sheetId="4">
        <row r="1">
          <cell r="B1" t="str">
            <v>Commodity</v>
          </cell>
          <cell r="C1" t="str">
            <v>Commodity</v>
          </cell>
          <cell r="D1" t="str">
            <v>Market</v>
          </cell>
          <cell r="E1" t="str">
            <v>Description</v>
          </cell>
          <cell r="F1" t="str">
            <v>Typology</v>
          </cell>
          <cell r="L1" t="str">
            <v>Your choice</v>
          </cell>
          <cell r="M1">
            <v>0</v>
          </cell>
        </row>
        <row r="2">
          <cell r="A2" t="str">
            <v>AFGHANISTAN</v>
          </cell>
          <cell r="B2" t="str">
            <v>A1 - STEEL PRODUCTS</v>
          </cell>
          <cell r="C2" t="str">
            <v>A1</v>
          </cell>
          <cell r="D2" t="str">
            <v>RM</v>
          </cell>
          <cell r="E2" t="str">
            <v>STEEL PRODUCTS</v>
          </cell>
          <cell r="F2" t="str">
            <v>T1</v>
          </cell>
          <cell r="L2">
            <v>0</v>
          </cell>
          <cell r="M2">
            <v>1</v>
          </cell>
        </row>
        <row r="3">
          <cell r="A3" t="str">
            <v>ALBANIA</v>
          </cell>
          <cell r="B3" t="str">
            <v>A2 - SILICON STEEL</v>
          </cell>
          <cell r="C3" t="str">
            <v>A2</v>
          </cell>
          <cell r="D3" t="str">
            <v>RM</v>
          </cell>
          <cell r="E3" t="str">
            <v>SILICON STEEL</v>
          </cell>
          <cell r="F3" t="str">
            <v>T1</v>
          </cell>
          <cell r="L3">
            <v>1</v>
          </cell>
          <cell r="M3">
            <v>2</v>
          </cell>
        </row>
        <row r="4">
          <cell r="A4" t="str">
            <v>ALGERIA</v>
          </cell>
          <cell r="B4" t="str">
            <v>B1 - NON FERROUS MATERIALS</v>
          </cell>
          <cell r="C4" t="str">
            <v>B1</v>
          </cell>
          <cell r="D4" t="str">
            <v>RM</v>
          </cell>
          <cell r="E4" t="str">
            <v>NON FERROUS MATERIALS</v>
          </cell>
          <cell r="F4" t="str">
            <v>T1</v>
          </cell>
          <cell r="L4">
            <v>2</v>
          </cell>
          <cell r="M4">
            <v>3</v>
          </cell>
        </row>
        <row r="5">
          <cell r="A5" t="str">
            <v>AMERICAN SAMOA</v>
          </cell>
          <cell r="B5" t="str">
            <v>B2 - BIMETALLIC STRIPS &amp; HEATING ELEMENTS</v>
          </cell>
          <cell r="C5" t="str">
            <v>B2</v>
          </cell>
          <cell r="D5" t="str">
            <v>RM</v>
          </cell>
          <cell r="E5" t="str">
            <v>BIMETALLIC STRIPS &amp; HEATING ELEMENTS</v>
          </cell>
          <cell r="F5" t="str">
            <v>T1</v>
          </cell>
          <cell r="L5">
            <v>3</v>
          </cell>
          <cell r="M5">
            <v>4</v>
          </cell>
        </row>
        <row r="6">
          <cell r="A6" t="str">
            <v>ANDORRA</v>
          </cell>
          <cell r="B6" t="str">
            <v>B3 - SILVER AND CONTACTS</v>
          </cell>
          <cell r="C6" t="str">
            <v>B3</v>
          </cell>
          <cell r="D6" t="str">
            <v>RM</v>
          </cell>
          <cell r="E6" t="str">
            <v>SILVER AND CONTACTS</v>
          </cell>
          <cell r="F6" t="str">
            <v>T1</v>
          </cell>
          <cell r="L6">
            <v>4</v>
          </cell>
        </row>
        <row r="7">
          <cell r="A7" t="str">
            <v>ANGOLA</v>
          </cell>
          <cell r="B7" t="str">
            <v>B4 - CORES, CIRCUITS, MAGNETS</v>
          </cell>
          <cell r="C7" t="str">
            <v>B4</v>
          </cell>
          <cell r="D7" t="str">
            <v>RM</v>
          </cell>
          <cell r="E7" t="str">
            <v>CORES, CIRCUITS, MAGNETS</v>
          </cell>
          <cell r="F7" t="str">
            <v>T1</v>
          </cell>
        </row>
        <row r="8">
          <cell r="A8" t="str">
            <v>ANGUILLA</v>
          </cell>
          <cell r="B8" t="str">
            <v>C1 - THERMOSETTING MATERIALS</v>
          </cell>
          <cell r="C8" t="str">
            <v>C1</v>
          </cell>
          <cell r="D8" t="str">
            <v>RM</v>
          </cell>
          <cell r="E8" t="str">
            <v>THERMOSETTING MATERIALS</v>
          </cell>
          <cell r="F8" t="str">
            <v>T1</v>
          </cell>
        </row>
        <row r="9">
          <cell r="A9" t="str">
            <v>ANTARCTICA</v>
          </cell>
          <cell r="B9" t="str">
            <v>C2 - THERMOPLASTIC MATERIAL</v>
          </cell>
          <cell r="C9" t="str">
            <v>C2</v>
          </cell>
          <cell r="D9" t="str">
            <v>RM</v>
          </cell>
          <cell r="E9" t="str">
            <v>THERMOPLASTIC MATERIAL</v>
          </cell>
          <cell r="F9" t="str">
            <v>T1</v>
          </cell>
        </row>
        <row r="10">
          <cell r="A10" t="str">
            <v>ANTIGUA AND BARBUDA</v>
          </cell>
          <cell r="B10" t="str">
            <v>D1 - CERAMIC AND GLASS</v>
          </cell>
          <cell r="C10" t="str">
            <v>D1</v>
          </cell>
          <cell r="D10" t="str">
            <v>FC</v>
          </cell>
          <cell r="E10" t="str">
            <v>CERAMIC AND GLASS</v>
          </cell>
          <cell r="F10" t="str">
            <v>T2</v>
          </cell>
        </row>
        <row r="11">
          <cell r="A11" t="str">
            <v>ARGENTINA</v>
          </cell>
          <cell r="B11" t="str">
            <v>D2 - PACKING PRODUCTS</v>
          </cell>
          <cell r="C11" t="str">
            <v>D2</v>
          </cell>
          <cell r="D11" t="str">
            <v>RM</v>
          </cell>
          <cell r="E11" t="str">
            <v>PACKING PRODUCTS</v>
          </cell>
          <cell r="F11" t="str">
            <v>T2</v>
          </cell>
        </row>
        <row r="12">
          <cell r="A12" t="str">
            <v>ARMENIA</v>
          </cell>
          <cell r="B12" t="str">
            <v>E1 - CHEMICALS</v>
          </cell>
          <cell r="C12" t="str">
            <v>E1</v>
          </cell>
          <cell r="D12" t="str">
            <v>RM</v>
          </cell>
          <cell r="E12" t="str">
            <v>CHEMICALS</v>
          </cell>
          <cell r="F12" t="str">
            <v>T3</v>
          </cell>
        </row>
        <row r="13">
          <cell r="A13" t="str">
            <v>ARUBA</v>
          </cell>
          <cell r="B13" t="str">
            <v>E2 - ENERGY</v>
          </cell>
          <cell r="C13" t="str">
            <v>E2</v>
          </cell>
          <cell r="D13" t="str">
            <v>RM</v>
          </cell>
          <cell r="E13" t="str">
            <v>ENERGY</v>
          </cell>
          <cell r="F13" t="str">
            <v>T3</v>
          </cell>
        </row>
        <row r="14">
          <cell r="A14" t="str">
            <v>AUSTRALIA</v>
          </cell>
          <cell r="B14" t="str">
            <v>E3 - STANDARD TOOLS</v>
          </cell>
          <cell r="C14" t="str">
            <v>E3</v>
          </cell>
          <cell r="D14" t="str">
            <v>RM</v>
          </cell>
          <cell r="E14" t="str">
            <v>STANDARD TOOLS</v>
          </cell>
          <cell r="F14" t="str">
            <v>T3</v>
          </cell>
        </row>
        <row r="15">
          <cell r="A15" t="str">
            <v>AUSTRIA</v>
          </cell>
          <cell r="B15" t="str">
            <v>E4 - LOGISTIC MEANS</v>
          </cell>
          <cell r="C15" t="str">
            <v>E4</v>
          </cell>
          <cell r="D15" t="str">
            <v>RM</v>
          </cell>
          <cell r="E15" t="str">
            <v>LOGISTIC MEANS</v>
          </cell>
          <cell r="F15" t="str">
            <v>T3</v>
          </cell>
        </row>
        <row r="16">
          <cell r="A16" t="str">
            <v>AZERBAIJAN</v>
          </cell>
          <cell r="B16" t="str">
            <v>E5 - PRODUCTION MEANS</v>
          </cell>
          <cell r="C16" t="str">
            <v>E5</v>
          </cell>
          <cell r="D16" t="str">
            <v>RM</v>
          </cell>
          <cell r="E16" t="str">
            <v>PRODUCTION MEANS</v>
          </cell>
          <cell r="F16" t="str">
            <v>T2</v>
          </cell>
        </row>
        <row r="17">
          <cell r="A17" t="str">
            <v>BAHAMAS</v>
          </cell>
          <cell r="B17" t="str">
            <v>E6 - MEASUREMENT MEANS</v>
          </cell>
          <cell r="C17" t="str">
            <v>E6</v>
          </cell>
          <cell r="D17" t="str">
            <v>RM</v>
          </cell>
          <cell r="E17" t="str">
            <v>MEASUREMENT MEANS</v>
          </cell>
          <cell r="F17" t="str">
            <v>T3</v>
          </cell>
        </row>
        <row r="18">
          <cell r="A18" t="str">
            <v>BAHRAIN</v>
          </cell>
          <cell r="B18" t="str">
            <v>F1 - BRAND LABELLING PRODUCTS AND FUNCTIONS</v>
          </cell>
          <cell r="C18" t="str">
            <v>F1</v>
          </cell>
          <cell r="D18" t="str">
            <v>EE</v>
          </cell>
          <cell r="E18" t="str">
            <v>BRAND LABELLING PRODUCTS AND FUNCTIONS</v>
          </cell>
          <cell r="F18" t="str">
            <v>T2</v>
          </cell>
        </row>
        <row r="19">
          <cell r="A19" t="str">
            <v>BANGLADESH</v>
          </cell>
          <cell r="B19" t="str">
            <v>F2 - SWITCHBOARDS</v>
          </cell>
          <cell r="C19" t="str">
            <v>F2</v>
          </cell>
          <cell r="D19" t="str">
            <v>EE</v>
          </cell>
          <cell r="E19" t="str">
            <v>SWITCHBOARDS</v>
          </cell>
          <cell r="F19" t="str">
            <v>T2</v>
          </cell>
        </row>
        <row r="20">
          <cell r="A20" t="str">
            <v>BARBADOS</v>
          </cell>
          <cell r="B20" t="str">
            <v>F3 - ELECTRICAL POWER EQUIPMENT &amp; ACCESSORIES</v>
          </cell>
          <cell r="C20" t="str">
            <v>F3</v>
          </cell>
          <cell r="D20" t="str">
            <v>EE</v>
          </cell>
          <cell r="E20" t="str">
            <v>ELECTRICAL POWER EQUIPMENT &amp; ACCESSORIES</v>
          </cell>
          <cell r="F20" t="str">
            <v>T2</v>
          </cell>
        </row>
        <row r="21">
          <cell r="A21" t="str">
            <v>BELARUS</v>
          </cell>
          <cell r="B21" t="str">
            <v>G1 - CUSTOM ELECTRONIC DEVICES</v>
          </cell>
          <cell r="C21" t="str">
            <v>G1</v>
          </cell>
          <cell r="D21" t="str">
            <v>EE</v>
          </cell>
          <cell r="E21" t="str">
            <v>CUSTOM ELECTRONIC DEVICES</v>
          </cell>
          <cell r="F21" t="str">
            <v>T1</v>
          </cell>
        </row>
        <row r="22">
          <cell r="A22" t="str">
            <v>BELGIUM</v>
          </cell>
          <cell r="B22" t="str">
            <v>G2 - STANDARD ELECTRONIC &amp; ELECTRICAL DEVICES</v>
          </cell>
          <cell r="C22" t="str">
            <v>G2</v>
          </cell>
          <cell r="D22" t="str">
            <v>EE</v>
          </cell>
          <cell r="E22" t="str">
            <v>STANDARD ELECTRONIC &amp; ELECTRICAL DEVICES</v>
          </cell>
          <cell r="F22" t="str">
            <v>T1</v>
          </cell>
        </row>
        <row r="23">
          <cell r="A23" t="str">
            <v>BELIZE</v>
          </cell>
          <cell r="B23" t="str">
            <v>G3 - CONNECTORS, CORDS AND CABLES ASSEMBLY</v>
          </cell>
          <cell r="C23" t="str">
            <v>G3</v>
          </cell>
          <cell r="D23" t="str">
            <v>EE</v>
          </cell>
          <cell r="E23" t="str">
            <v>CONNECTORS, CORDS AND CABLES ASSEMBLY</v>
          </cell>
          <cell r="F23" t="str">
            <v>T1</v>
          </cell>
        </row>
        <row r="24">
          <cell r="A24" t="str">
            <v>BENIN</v>
          </cell>
          <cell r="B24" t="str">
            <v>G4 - BOARDS, DESIGN, SOFTWARE SUBCONTRACTING &amp; DISTRIBUTION</v>
          </cell>
          <cell r="C24" t="str">
            <v>G4</v>
          </cell>
          <cell r="D24" t="str">
            <v>EE</v>
          </cell>
          <cell r="E24" t="str">
            <v>BOARDS, DESIGN, SOFTWARE SUBCONTRACTING &amp; DISTRIBUTION</v>
          </cell>
          <cell r="F24" t="str">
            <v>T1</v>
          </cell>
        </row>
        <row r="25">
          <cell r="A25" t="str">
            <v>BERMUDA</v>
          </cell>
          <cell r="B25" t="str">
            <v>G5 - MEASUREMENT, SENSORS, POWER SUPPLIES &amp; WINDINGS</v>
          </cell>
          <cell r="C25" t="str">
            <v>G5</v>
          </cell>
          <cell r="D25" t="str">
            <v>EE</v>
          </cell>
          <cell r="E25" t="str">
            <v>MEASUREMENT, SENSORS, POWER SUPPLIES &amp; WINDINGS</v>
          </cell>
          <cell r="F25" t="str">
            <v>T1</v>
          </cell>
        </row>
        <row r="26">
          <cell r="A26" t="str">
            <v>BHUTAN</v>
          </cell>
          <cell r="B26" t="str">
            <v>G6 - STUDY SUBCONTRACTING</v>
          </cell>
          <cell r="C26" t="str">
            <v>G6</v>
          </cell>
          <cell r="D26" t="str">
            <v>EE</v>
          </cell>
          <cell r="E26" t="str">
            <v>STUDY SUBCONTRACTING</v>
          </cell>
          <cell r="F26" t="str">
            <v>T3</v>
          </cell>
        </row>
        <row r="27">
          <cell r="A27" t="str">
            <v>BOLIVIA</v>
          </cell>
          <cell r="B27" t="str">
            <v>H1 - SUBCONTRACTING OF ELECTRO-MECHANICAL ASSEMBLING</v>
          </cell>
          <cell r="C27" t="str">
            <v>H1</v>
          </cell>
          <cell r="D27" t="str">
            <v>FC</v>
          </cell>
          <cell r="E27" t="str">
            <v>SUBCONTRACTING OF ELECTRO-MECHANICAL ASSEMBLING</v>
          </cell>
          <cell r="F27" t="str">
            <v>T3</v>
          </cell>
        </row>
        <row r="28">
          <cell r="A28" t="str">
            <v>BOSNIA AND HERZEGOVINA</v>
          </cell>
          <cell r="B28" t="str">
            <v>H2 - SPECIFIC PURCHASING FOR PROJECT AND APPLICATION CENTERS</v>
          </cell>
          <cell r="C28" t="str">
            <v>H2</v>
          </cell>
          <cell r="D28" t="str">
            <v>EE</v>
          </cell>
          <cell r="E28" t="str">
            <v>SPECIFIC PURCHASING FOR PROJECT AND APPLICATION CENTERS</v>
          </cell>
          <cell r="F28" t="str">
            <v>T3</v>
          </cell>
        </row>
        <row r="29">
          <cell r="A29" t="str">
            <v>BOTSWANA</v>
          </cell>
          <cell r="B29" t="str">
            <v>K1 - MECHANICAL PARTS</v>
          </cell>
          <cell r="C29" t="str">
            <v>K1</v>
          </cell>
          <cell r="D29" t="str">
            <v>FC</v>
          </cell>
          <cell r="E29" t="str">
            <v>MECHANICAL PARTS</v>
          </cell>
          <cell r="F29" t="str">
            <v>T2</v>
          </cell>
        </row>
        <row r="30">
          <cell r="A30" t="str">
            <v>BOUVET ISLAND</v>
          </cell>
          <cell r="B30" t="str">
            <v>K2 - PROGRESSIVE STAMPINGS</v>
          </cell>
          <cell r="C30" t="str">
            <v>K2</v>
          </cell>
          <cell r="D30" t="str">
            <v>FC</v>
          </cell>
          <cell r="E30" t="str">
            <v>PROGRESSIVE STAMPINGS</v>
          </cell>
          <cell r="F30" t="str">
            <v>T2</v>
          </cell>
        </row>
        <row r="31">
          <cell r="A31" t="str">
            <v>BRAZIL</v>
          </cell>
          <cell r="B31" t="str">
            <v>K3 - SHEET METAL, ROLL-FORMING, COATING</v>
          </cell>
          <cell r="C31" t="str">
            <v>K3</v>
          </cell>
          <cell r="D31" t="str">
            <v>FC</v>
          </cell>
          <cell r="E31" t="str">
            <v>SHEET METAL, ROLL-FORMING, COATING</v>
          </cell>
          <cell r="F31" t="str">
            <v>T2</v>
          </cell>
        </row>
        <row r="32">
          <cell r="A32" t="str">
            <v>BRITISH INDIAN OCEAN TERRITORY</v>
          </cell>
          <cell r="B32" t="str">
            <v>K4 - SPRINGS</v>
          </cell>
          <cell r="C32" t="str">
            <v>K4</v>
          </cell>
          <cell r="D32" t="str">
            <v>FC</v>
          </cell>
          <cell r="E32" t="str">
            <v>SPRINGS</v>
          </cell>
          <cell r="F32" t="str">
            <v>T2</v>
          </cell>
        </row>
        <row r="33">
          <cell r="A33" t="str">
            <v>BRUNEI DARUSSALAM</v>
          </cell>
          <cell r="B33" t="str">
            <v>L3 - SURFACE AND HEAT TREATMENT</v>
          </cell>
          <cell r="C33" t="str">
            <v>L3</v>
          </cell>
          <cell r="D33" t="str">
            <v>FC</v>
          </cell>
          <cell r="E33" t="str">
            <v>SURFACE AND HEAT TREATMENT</v>
          </cell>
          <cell r="F33" t="str">
            <v>T3</v>
          </cell>
        </row>
        <row r="34">
          <cell r="A34" t="str">
            <v>BULGARIA</v>
          </cell>
          <cell r="B34" t="str">
            <v>L5 - SPECIAL DESIGNED TOOLS</v>
          </cell>
          <cell r="C34" t="str">
            <v>L5</v>
          </cell>
          <cell r="D34" t="str">
            <v>RM</v>
          </cell>
          <cell r="E34" t="str">
            <v>SPECIAL DESIGNED TOOLS</v>
          </cell>
          <cell r="F34" t="str">
            <v>T1</v>
          </cell>
        </row>
        <row r="35">
          <cell r="A35" t="str">
            <v>BURKINA FASO</v>
          </cell>
          <cell r="B35" t="str">
            <v>M1 - LAMINATED INSULATING - MISC. PLASTICS</v>
          </cell>
          <cell r="C35" t="str">
            <v>M1</v>
          </cell>
          <cell r="D35" t="str">
            <v>FC</v>
          </cell>
          <cell r="E35" t="str">
            <v>LAMINATED INSULATING - MISC. PLASTICS</v>
          </cell>
          <cell r="F35" t="str">
            <v>T2</v>
          </cell>
        </row>
        <row r="36">
          <cell r="A36" t="str">
            <v>BURUNDI</v>
          </cell>
          <cell r="B36" t="str">
            <v>M2 - INDUSTRIAL MARKING</v>
          </cell>
          <cell r="C36" t="str">
            <v>M2</v>
          </cell>
          <cell r="D36" t="str">
            <v>FC</v>
          </cell>
          <cell r="E36" t="str">
            <v>INDUSTRIAL MARKING</v>
          </cell>
          <cell r="F36" t="str">
            <v>T3</v>
          </cell>
        </row>
        <row r="37">
          <cell r="A37" t="str">
            <v>CAMBODIA</v>
          </cell>
          <cell r="B37" t="str">
            <v>P1 - THERMOPLASTIC AND THERMOSET (INJECTION AND COMPRESSION)</v>
          </cell>
          <cell r="C37" t="str">
            <v>P1</v>
          </cell>
          <cell r="D37" t="str">
            <v>FC</v>
          </cell>
          <cell r="E37" t="str">
            <v>THERMOPLASTIC AND THERMOSET (INJECTION AND COMPRESSION)</v>
          </cell>
          <cell r="F37" t="str">
            <v>T2</v>
          </cell>
        </row>
        <row r="38">
          <cell r="A38" t="str">
            <v>CAMEROON</v>
          </cell>
          <cell r="B38" t="str">
            <v>P2 - ELASTOMER PARTS, SEALS</v>
          </cell>
          <cell r="C38" t="str">
            <v>P2</v>
          </cell>
          <cell r="D38" t="str">
            <v>FC</v>
          </cell>
          <cell r="E38" t="str">
            <v>ELASTOMER PARTS, SEALS</v>
          </cell>
          <cell r="F38" t="str">
            <v>T2</v>
          </cell>
        </row>
        <row r="39">
          <cell r="A39" t="str">
            <v>CANADA</v>
          </cell>
          <cell r="B39" t="str">
            <v>Q1 - INFORMATION SYSTEMS MEANS</v>
          </cell>
          <cell r="C39" t="str">
            <v>Q1</v>
          </cell>
          <cell r="D39" t="str">
            <v>SE</v>
          </cell>
          <cell r="E39" t="str">
            <v>INFORMATION SYSTEMS MEANS</v>
          </cell>
          <cell r="F39" t="str">
            <v>T1</v>
          </cell>
        </row>
        <row r="40">
          <cell r="A40" t="str">
            <v>CAPE VERDE</v>
          </cell>
          <cell r="B40" t="str">
            <v>Q3 - TELECOMMUNICATIONS</v>
          </cell>
          <cell r="C40" t="str">
            <v>Q3</v>
          </cell>
          <cell r="D40" t="str">
            <v>SE</v>
          </cell>
          <cell r="E40" t="str">
            <v>TELECOMMUNICATIONS</v>
          </cell>
          <cell r="F40" t="str">
            <v>T1</v>
          </cell>
        </row>
        <row r="41">
          <cell r="A41" t="str">
            <v>CAYMAN ISLANDS</v>
          </cell>
          <cell r="B41" t="str">
            <v>R1 - TRAVELS</v>
          </cell>
          <cell r="C41" t="str">
            <v>R1</v>
          </cell>
          <cell r="D41" t="str">
            <v>SE</v>
          </cell>
          <cell r="E41" t="str">
            <v>TRAVELS</v>
          </cell>
          <cell r="F41" t="str">
            <v>T2</v>
          </cell>
        </row>
        <row r="42">
          <cell r="A42" t="str">
            <v>CENTRAL AFRICAN REPUBLIC</v>
          </cell>
          <cell r="B42" t="str">
            <v>R3 - LONG TERM RENTAL CARS</v>
          </cell>
          <cell r="C42" t="str">
            <v>R3</v>
          </cell>
          <cell r="D42" t="str">
            <v>SE</v>
          </cell>
          <cell r="E42" t="str">
            <v>LONG TERM RENTAL CARS</v>
          </cell>
          <cell r="F42" t="str">
            <v>T2</v>
          </cell>
        </row>
        <row r="43">
          <cell r="A43" t="str">
            <v>CHAD</v>
          </cell>
          <cell r="B43" t="str">
            <v>R4 - TRANSPORTATION-TRANSIT</v>
          </cell>
          <cell r="C43" t="str">
            <v>R4</v>
          </cell>
          <cell r="D43" t="str">
            <v>SE</v>
          </cell>
          <cell r="E43" t="str">
            <v>TRANSPORTATION-TRANSIT</v>
          </cell>
          <cell r="F43" t="str">
            <v>T2</v>
          </cell>
        </row>
        <row r="44">
          <cell r="A44" t="str">
            <v>CHILE</v>
          </cell>
          <cell r="B44" t="str">
            <v>R6 - MARKETING - COMMUNICATION</v>
          </cell>
          <cell r="C44" t="str">
            <v>R6</v>
          </cell>
          <cell r="D44" t="str">
            <v>SE</v>
          </cell>
          <cell r="E44" t="str">
            <v>MARKETING - COMMUNICATION</v>
          </cell>
          <cell r="F44" t="str">
            <v>T2</v>
          </cell>
        </row>
        <row r="45">
          <cell r="A45" t="str">
            <v>CHINA</v>
          </cell>
          <cell r="B45" t="str">
            <v>S1 - TEMPORARY EMPLOYMENT</v>
          </cell>
          <cell r="C45" t="str">
            <v>S1</v>
          </cell>
          <cell r="D45" t="str">
            <v>SE</v>
          </cell>
          <cell r="E45" t="str">
            <v>TEMPORARY EMPLOYMENT</v>
          </cell>
          <cell r="F45" t="str">
            <v>T3</v>
          </cell>
        </row>
        <row r="46">
          <cell r="A46" t="str">
            <v>CHRISTMAS ISLAND</v>
          </cell>
          <cell r="B46" t="str">
            <v>S2 - TRAINING-CONSULTING-RECRUITMENT</v>
          </cell>
          <cell r="C46" t="str">
            <v>S2</v>
          </cell>
          <cell r="D46" t="str">
            <v>SE</v>
          </cell>
          <cell r="E46" t="str">
            <v>TRAINING-CONSULTING-RECRUITMENT</v>
          </cell>
          <cell r="F46" t="str">
            <v>T3</v>
          </cell>
        </row>
        <row r="47">
          <cell r="A47" t="str">
            <v>COCOS (KEELING) ISLANDS</v>
          </cell>
          <cell r="B47" t="str">
            <v>U1 - CONSTRUCTION - MAINTENANCE (SE PROPERTY)</v>
          </cell>
          <cell r="C47" t="str">
            <v>U1</v>
          </cell>
          <cell r="D47" t="str">
            <v>SE</v>
          </cell>
          <cell r="E47" t="str">
            <v>CONSTRUCTION - MAINTENANCE (SE PROPERTY)</v>
          </cell>
          <cell r="F47" t="str">
            <v>T3</v>
          </cell>
        </row>
        <row r="48">
          <cell r="A48" t="str">
            <v>COLOMBIA</v>
          </cell>
          <cell r="B48" t="str">
            <v>U2 - OFFICE MATERIAL</v>
          </cell>
          <cell r="C48" t="str">
            <v>U2</v>
          </cell>
          <cell r="D48" t="str">
            <v>SE</v>
          </cell>
          <cell r="E48" t="str">
            <v>OFFICE MATERIAL</v>
          </cell>
          <cell r="F48" t="str">
            <v>T3</v>
          </cell>
        </row>
        <row r="49">
          <cell r="A49" t="str">
            <v>COMOROS</v>
          </cell>
          <cell r="B49" t="str">
            <v>U3 - HYGIENE - SAFETY - MEDICAL</v>
          </cell>
          <cell r="C49" t="str">
            <v>U3</v>
          </cell>
          <cell r="D49" t="str">
            <v>SE</v>
          </cell>
          <cell r="E49" t="str">
            <v>HYGIENE - SAFETY - MEDICAL</v>
          </cell>
          <cell r="F49" t="str">
            <v>T3</v>
          </cell>
        </row>
        <row r="50">
          <cell r="A50" t="str">
            <v>CONGO</v>
          </cell>
          <cell r="B50" t="str">
            <v>U4 - STAFF TRANSPORT - COACHES</v>
          </cell>
          <cell r="C50" t="str">
            <v>U4</v>
          </cell>
          <cell r="D50" t="str">
            <v>SE</v>
          </cell>
          <cell r="E50" t="str">
            <v>STAFF TRANSPORT - COACHES</v>
          </cell>
          <cell r="F50" t="str">
            <v>T3</v>
          </cell>
        </row>
        <row r="51">
          <cell r="A51" t="str">
            <v>CONGO, THE DEMOCRATIC REPUBLIC OF THE</v>
          </cell>
          <cell r="B51" t="str">
            <v>U5 - CLEANING</v>
          </cell>
          <cell r="C51" t="str">
            <v>U5</v>
          </cell>
          <cell r="D51" t="str">
            <v>SE</v>
          </cell>
          <cell r="E51" t="str">
            <v>CLEANING</v>
          </cell>
          <cell r="F51" t="str">
            <v>T3</v>
          </cell>
        </row>
        <row r="52">
          <cell r="A52" t="str">
            <v>COOK ISLANDS</v>
          </cell>
          <cell r="B52" t="str">
            <v>U6 - SAFETY - SURVEILLANCE</v>
          </cell>
          <cell r="C52" t="str">
            <v>U6</v>
          </cell>
          <cell r="D52" t="str">
            <v>SE</v>
          </cell>
          <cell r="E52" t="str">
            <v>SAFETY - SURVEILLANCE</v>
          </cell>
          <cell r="F52" t="str">
            <v>T3</v>
          </cell>
        </row>
        <row r="53">
          <cell r="A53" t="str">
            <v>COSTA RICA</v>
          </cell>
          <cell r="B53" t="str">
            <v>U7 - STAFF RESTAURANTS</v>
          </cell>
          <cell r="C53" t="str">
            <v>U7</v>
          </cell>
          <cell r="D53" t="str">
            <v>SE</v>
          </cell>
          <cell r="E53" t="str">
            <v>STAFF RESTAURANTS</v>
          </cell>
          <cell r="F53" t="str">
            <v>T3</v>
          </cell>
        </row>
        <row r="54">
          <cell r="A54" t="str">
            <v>CÔTE D'IVOIRE</v>
          </cell>
          <cell r="B54" t="str">
            <v>U8 - OFFICE SUPPLIES</v>
          </cell>
          <cell r="C54" t="str">
            <v>U8</v>
          </cell>
          <cell r="D54" t="str">
            <v>SE</v>
          </cell>
          <cell r="E54" t="str">
            <v>OFFICE SUPPLIES</v>
          </cell>
          <cell r="F54" t="str">
            <v>T2</v>
          </cell>
        </row>
        <row r="55">
          <cell r="A55" t="str">
            <v>CROATIA</v>
          </cell>
          <cell r="B55" t="str">
            <v>U9 - BUILDING FACILITY MANAGEMENT</v>
          </cell>
          <cell r="C55" t="str">
            <v>U9</v>
          </cell>
          <cell r="D55" t="str">
            <v>SE</v>
          </cell>
          <cell r="E55" t="str">
            <v>BUILDING FACILITY MANAGEMENT</v>
          </cell>
          <cell r="F55" t="str">
            <v>T3</v>
          </cell>
        </row>
        <row r="56">
          <cell r="A56" t="str">
            <v>CUBA</v>
          </cell>
          <cell r="B56" t="str">
            <v>W1 - PROTECTED WORKSHOPS</v>
          </cell>
          <cell r="C56" t="str">
            <v>W1</v>
          </cell>
          <cell r="D56" t="str">
            <v>SE</v>
          </cell>
          <cell r="E56" t="str">
            <v>PROTECTED WORKSHOPS</v>
          </cell>
          <cell r="F56" t="str">
            <v>T3</v>
          </cell>
        </row>
        <row r="57">
          <cell r="A57" t="str">
            <v>CYPRUS</v>
          </cell>
          <cell r="B57" t="str">
            <v>W2 - WASTE DISPOSAL</v>
          </cell>
          <cell r="C57" t="str">
            <v>W2</v>
          </cell>
          <cell r="D57" t="str">
            <v>SE</v>
          </cell>
          <cell r="E57" t="str">
            <v>WASTE DISPOSAL</v>
          </cell>
          <cell r="F57" t="str">
            <v>T3</v>
          </cell>
        </row>
        <row r="58">
          <cell r="A58" t="str">
            <v>CZECH REPUBLIC</v>
          </cell>
          <cell r="B58" t="str">
            <v>W3 - LEGAL- INSURANCES - ADMISTRATIONS</v>
          </cell>
          <cell r="C58" t="str">
            <v>W3</v>
          </cell>
          <cell r="D58" t="str">
            <v>SE</v>
          </cell>
          <cell r="E58" t="str">
            <v>LEGAL- INSURANCES - ADMISTRATIONS</v>
          </cell>
          <cell r="F58" t="str">
            <v>T3</v>
          </cell>
        </row>
        <row r="59">
          <cell r="A59" t="str">
            <v>DENMARK</v>
          </cell>
          <cell r="B59" t="str">
            <v>W4 - SUBCONTRACTING OF PACKAGE AND STORAGE</v>
          </cell>
          <cell r="C59" t="str">
            <v>W4</v>
          </cell>
          <cell r="D59" t="str">
            <v>SE</v>
          </cell>
          <cell r="E59" t="str">
            <v>SUBCONTRACTING OF PACKAGE AND STORAGE</v>
          </cell>
          <cell r="F59" t="str">
            <v>T3</v>
          </cell>
        </row>
        <row r="60">
          <cell r="A60" t="str">
            <v>DJIBOUTI</v>
          </cell>
          <cell r="B60" t="str">
            <v>Your Choice</v>
          </cell>
        </row>
        <row r="61">
          <cell r="A61" t="str">
            <v>DOMINICA</v>
          </cell>
        </row>
        <row r="62">
          <cell r="A62" t="str">
            <v>DOMINICAN REPUBLIC</v>
          </cell>
        </row>
        <row r="63">
          <cell r="A63" t="str">
            <v>ECUADOR</v>
          </cell>
        </row>
        <row r="64">
          <cell r="A64" t="str">
            <v>EGYPT</v>
          </cell>
        </row>
        <row r="65">
          <cell r="A65" t="str">
            <v>EL SALVADOR</v>
          </cell>
        </row>
        <row r="66">
          <cell r="A66" t="str">
            <v>EQUATORIAL GUINEA</v>
          </cell>
        </row>
        <row r="67">
          <cell r="A67" t="str">
            <v>ERITREA</v>
          </cell>
        </row>
        <row r="68">
          <cell r="A68" t="str">
            <v>ESTONIA</v>
          </cell>
        </row>
        <row r="69">
          <cell r="A69" t="str">
            <v>ETHIOPIA</v>
          </cell>
        </row>
        <row r="70">
          <cell r="A70" t="str">
            <v>FALKLAND ISLANDS (MALVINAS)</v>
          </cell>
        </row>
        <row r="71">
          <cell r="A71" t="str">
            <v>FAROE ISLANDS</v>
          </cell>
        </row>
        <row r="72">
          <cell r="A72" t="str">
            <v>FIJI</v>
          </cell>
        </row>
        <row r="73">
          <cell r="A73" t="str">
            <v>FINLAND</v>
          </cell>
        </row>
        <row r="74">
          <cell r="A74" t="str">
            <v>FRANCE</v>
          </cell>
        </row>
        <row r="75">
          <cell r="A75" t="str">
            <v>FRENCH GUIANA</v>
          </cell>
        </row>
        <row r="76">
          <cell r="A76" t="str">
            <v>FRENCH POLYNESIA</v>
          </cell>
        </row>
        <row r="77">
          <cell r="A77" t="str">
            <v>FRENCH SOUTHERN TERRITORIES</v>
          </cell>
        </row>
        <row r="78">
          <cell r="A78" t="str">
            <v>GABON</v>
          </cell>
        </row>
        <row r="79">
          <cell r="A79" t="str">
            <v>GAMBIA</v>
          </cell>
        </row>
        <row r="80">
          <cell r="A80" t="str">
            <v>GEORGIA</v>
          </cell>
        </row>
        <row r="81">
          <cell r="A81" t="str">
            <v>GERMANY</v>
          </cell>
        </row>
        <row r="82">
          <cell r="A82" t="str">
            <v>GHANA</v>
          </cell>
        </row>
        <row r="83">
          <cell r="A83" t="str">
            <v>GIBRALTAR</v>
          </cell>
        </row>
        <row r="84">
          <cell r="A84" t="str">
            <v>GREECE</v>
          </cell>
        </row>
        <row r="85">
          <cell r="A85" t="str">
            <v>GREENLAND</v>
          </cell>
        </row>
        <row r="86">
          <cell r="A86" t="str">
            <v>GRENADA</v>
          </cell>
        </row>
        <row r="87">
          <cell r="A87" t="str">
            <v>GUADELOUPE</v>
          </cell>
        </row>
        <row r="88">
          <cell r="A88" t="str">
            <v>GUAM</v>
          </cell>
        </row>
        <row r="89">
          <cell r="A89" t="str">
            <v>GUATEMALA</v>
          </cell>
        </row>
        <row r="90">
          <cell r="A90" t="str">
            <v>GUINEA</v>
          </cell>
        </row>
        <row r="91">
          <cell r="A91" t="str">
            <v>GUINEA-BISSAU</v>
          </cell>
        </row>
        <row r="92">
          <cell r="A92" t="str">
            <v>GUYANA</v>
          </cell>
        </row>
        <row r="93">
          <cell r="A93" t="str">
            <v>HAITI</v>
          </cell>
        </row>
        <row r="94">
          <cell r="A94" t="str">
            <v>HEARD ISLAND AND MCDONALD ISLANDS</v>
          </cell>
        </row>
        <row r="95">
          <cell r="A95" t="str">
            <v>HOLY SEE (VATICAN CITY STATE)</v>
          </cell>
        </row>
        <row r="96">
          <cell r="A96" t="str">
            <v>HONDURAS</v>
          </cell>
        </row>
        <row r="97">
          <cell r="A97" t="str">
            <v>HONG KONG</v>
          </cell>
        </row>
        <row r="98">
          <cell r="A98" t="str">
            <v>HUNGARY</v>
          </cell>
        </row>
        <row r="99">
          <cell r="A99" t="str">
            <v>ICELAND</v>
          </cell>
        </row>
        <row r="100">
          <cell r="A100" t="str">
            <v>INDIA</v>
          </cell>
        </row>
        <row r="101">
          <cell r="A101" t="str">
            <v>INDONESIA</v>
          </cell>
        </row>
        <row r="102">
          <cell r="A102" t="str">
            <v>IRAN, ISLAMIC REPUBLIC OF</v>
          </cell>
        </row>
        <row r="103">
          <cell r="A103" t="str">
            <v>IRAQ</v>
          </cell>
        </row>
        <row r="104">
          <cell r="A104" t="str">
            <v>IRELAND</v>
          </cell>
        </row>
        <row r="105">
          <cell r="A105" t="str">
            <v>ISRAEL</v>
          </cell>
        </row>
        <row r="106">
          <cell r="A106" t="str">
            <v>ITALY</v>
          </cell>
        </row>
        <row r="107">
          <cell r="A107" t="str">
            <v>JAMAICA</v>
          </cell>
        </row>
        <row r="108">
          <cell r="A108" t="str">
            <v>JAPAN</v>
          </cell>
        </row>
        <row r="109">
          <cell r="A109" t="str">
            <v>JORDAN</v>
          </cell>
        </row>
        <row r="110">
          <cell r="A110" t="str">
            <v>KAZAKHSTAN</v>
          </cell>
        </row>
        <row r="111">
          <cell r="A111" t="str">
            <v>KENYA</v>
          </cell>
        </row>
        <row r="112">
          <cell r="A112" t="str">
            <v>KIRIBATI</v>
          </cell>
        </row>
        <row r="113">
          <cell r="A113" t="str">
            <v>KOREA, DEMOCRATIC PEOPLE'S REPUBLIC OF</v>
          </cell>
        </row>
        <row r="114">
          <cell r="A114" t="str">
            <v>KOREA, REPUBLIC OF</v>
          </cell>
        </row>
        <row r="115">
          <cell r="A115" t="str">
            <v>KUWAIT</v>
          </cell>
        </row>
        <row r="116">
          <cell r="A116" t="str">
            <v>KYRGYZSTAN</v>
          </cell>
        </row>
        <row r="117">
          <cell r="A117" t="str">
            <v>LAO PEOPLE'S DEMOCRATIC REPUBLIC</v>
          </cell>
        </row>
        <row r="118">
          <cell r="A118" t="str">
            <v>LATVIA</v>
          </cell>
        </row>
        <row r="119">
          <cell r="A119" t="str">
            <v>LEBANON</v>
          </cell>
        </row>
        <row r="120">
          <cell r="A120" t="str">
            <v>LESOTHO</v>
          </cell>
        </row>
        <row r="121">
          <cell r="A121" t="str">
            <v>LIBERIA</v>
          </cell>
        </row>
        <row r="122">
          <cell r="A122" t="str">
            <v>LIBYAN ARAB JAMAHIRIYA</v>
          </cell>
        </row>
        <row r="123">
          <cell r="A123" t="str">
            <v>LIECHTENSTEIN</v>
          </cell>
        </row>
        <row r="124">
          <cell r="A124" t="str">
            <v>LITHUANIA</v>
          </cell>
        </row>
        <row r="125">
          <cell r="A125" t="str">
            <v>LUXEMBOURG</v>
          </cell>
        </row>
        <row r="126">
          <cell r="A126" t="str">
            <v>MACAO</v>
          </cell>
        </row>
        <row r="127">
          <cell r="A127" t="str">
            <v>MACEDONIA, THE FORMER YUGOSLAV REPUBLIC OF</v>
          </cell>
        </row>
        <row r="128">
          <cell r="A128" t="str">
            <v>MADAGASCAR</v>
          </cell>
        </row>
        <row r="129">
          <cell r="A129" t="str">
            <v>MALAWI</v>
          </cell>
        </row>
        <row r="130">
          <cell r="A130" t="str">
            <v>MALAYSIA</v>
          </cell>
        </row>
        <row r="131">
          <cell r="A131" t="str">
            <v>MALDIVES</v>
          </cell>
        </row>
        <row r="132">
          <cell r="A132" t="str">
            <v>MALI</v>
          </cell>
        </row>
        <row r="133">
          <cell r="A133" t="str">
            <v>MALTA</v>
          </cell>
        </row>
        <row r="134">
          <cell r="A134" t="str">
            <v>MARSHALL ISLANDS</v>
          </cell>
        </row>
        <row r="135">
          <cell r="A135" t="str">
            <v>MARTINIQUE</v>
          </cell>
        </row>
        <row r="136">
          <cell r="A136" t="str">
            <v>MAURITANIA</v>
          </cell>
        </row>
        <row r="137">
          <cell r="A137" t="str">
            <v>MAURITIUS</v>
          </cell>
        </row>
        <row r="138">
          <cell r="A138" t="str">
            <v>MAYOTTE</v>
          </cell>
        </row>
        <row r="139">
          <cell r="A139" t="str">
            <v>MEXICO</v>
          </cell>
        </row>
        <row r="140">
          <cell r="A140" t="str">
            <v>MICRONESIA, FEDERATED STATES OF</v>
          </cell>
        </row>
        <row r="141">
          <cell r="A141" t="str">
            <v>MOLDOVA, REPUBLIC OF</v>
          </cell>
        </row>
        <row r="142">
          <cell r="A142" t="str">
            <v>MONACO</v>
          </cell>
        </row>
        <row r="143">
          <cell r="A143" t="str">
            <v>MONGOLIA</v>
          </cell>
        </row>
        <row r="144">
          <cell r="A144" t="str">
            <v>MONTSERRAT</v>
          </cell>
        </row>
        <row r="145">
          <cell r="A145" t="str">
            <v>MOROCCO</v>
          </cell>
        </row>
        <row r="146">
          <cell r="A146" t="str">
            <v>MOZAMBIQUE</v>
          </cell>
        </row>
        <row r="147">
          <cell r="A147" t="str">
            <v>MYANMAR</v>
          </cell>
        </row>
        <row r="148">
          <cell r="A148" t="str">
            <v>NAMIBIA</v>
          </cell>
        </row>
        <row r="149">
          <cell r="A149" t="str">
            <v>NAURU</v>
          </cell>
        </row>
        <row r="150">
          <cell r="A150" t="str">
            <v>NEPAL</v>
          </cell>
        </row>
        <row r="151">
          <cell r="A151" t="str">
            <v>NETHERLANDS</v>
          </cell>
        </row>
        <row r="152">
          <cell r="A152" t="str">
            <v>NETHERLANDS ANTILLES</v>
          </cell>
        </row>
        <row r="153">
          <cell r="A153" t="str">
            <v>NEW CALEDONIA</v>
          </cell>
        </row>
        <row r="154">
          <cell r="A154" t="str">
            <v>NEW ZEALAND</v>
          </cell>
        </row>
        <row r="155">
          <cell r="A155" t="str">
            <v>NICARAGUA</v>
          </cell>
        </row>
        <row r="156">
          <cell r="A156" t="str">
            <v>NIGER</v>
          </cell>
        </row>
        <row r="157">
          <cell r="A157" t="str">
            <v>NIGERIA</v>
          </cell>
        </row>
        <row r="158">
          <cell r="A158" t="str">
            <v>NIUE</v>
          </cell>
        </row>
        <row r="159">
          <cell r="A159" t="str">
            <v>NORFOLK ISLAND</v>
          </cell>
        </row>
        <row r="160">
          <cell r="A160" t="str">
            <v>NORTHERN MARIANA ISLANDS</v>
          </cell>
        </row>
        <row r="161">
          <cell r="A161" t="str">
            <v>NORWAY</v>
          </cell>
        </row>
        <row r="162">
          <cell r="A162" t="str">
            <v>OMAN</v>
          </cell>
        </row>
        <row r="163">
          <cell r="A163" t="str">
            <v>PAKISTAN</v>
          </cell>
        </row>
        <row r="164">
          <cell r="A164" t="str">
            <v>PALAU</v>
          </cell>
        </row>
        <row r="165">
          <cell r="A165" t="str">
            <v>PALESTINIAN TERRITORY, OCCUPIED</v>
          </cell>
        </row>
        <row r="166">
          <cell r="A166" t="str">
            <v>PANAMA</v>
          </cell>
        </row>
        <row r="167">
          <cell r="A167" t="str">
            <v>PAPUA NEW GUINEA</v>
          </cell>
        </row>
        <row r="168">
          <cell r="A168" t="str">
            <v>PARAGUAY</v>
          </cell>
        </row>
        <row r="169">
          <cell r="A169" t="str">
            <v>PERU</v>
          </cell>
        </row>
        <row r="170">
          <cell r="A170" t="str">
            <v>PHILIPPINES</v>
          </cell>
        </row>
        <row r="171">
          <cell r="A171" t="str">
            <v>PITCAIRN</v>
          </cell>
        </row>
        <row r="172">
          <cell r="A172" t="str">
            <v>POLAND</v>
          </cell>
        </row>
        <row r="173">
          <cell r="A173" t="str">
            <v>PORTUGAL</v>
          </cell>
        </row>
        <row r="174">
          <cell r="A174" t="str">
            <v>PUERTO RICO</v>
          </cell>
        </row>
        <row r="175">
          <cell r="A175" t="str">
            <v>QATAR</v>
          </cell>
        </row>
        <row r="176">
          <cell r="A176" t="str">
            <v>RÉUNION</v>
          </cell>
        </row>
        <row r="177">
          <cell r="A177" t="str">
            <v>ROMANIA</v>
          </cell>
        </row>
        <row r="178">
          <cell r="A178" t="str">
            <v>RUSSIAN FEDERATION</v>
          </cell>
        </row>
        <row r="179">
          <cell r="A179" t="str">
            <v>RWANDA</v>
          </cell>
        </row>
        <row r="180">
          <cell r="A180" t="str">
            <v>SAINT HELENA</v>
          </cell>
        </row>
        <row r="181">
          <cell r="A181" t="str">
            <v>SAINT KITTS AND NEVIS</v>
          </cell>
        </row>
        <row r="182">
          <cell r="A182" t="str">
            <v>SAINT LUCIA</v>
          </cell>
        </row>
        <row r="183">
          <cell r="A183" t="str">
            <v>SAINT PIERRE AND MIQUELON</v>
          </cell>
        </row>
        <row r="184">
          <cell r="A184" t="str">
            <v>SAINT VINCENT AND THE GRENADINES</v>
          </cell>
        </row>
        <row r="185">
          <cell r="A185" t="str">
            <v>SAMOA</v>
          </cell>
        </row>
        <row r="186">
          <cell r="A186" t="str">
            <v>SAN MARINO</v>
          </cell>
        </row>
        <row r="187">
          <cell r="A187" t="str">
            <v>SAO TOME AND PRINCIPE</v>
          </cell>
        </row>
        <row r="188">
          <cell r="A188" t="str">
            <v>SAUDI ARABIA</v>
          </cell>
        </row>
        <row r="189">
          <cell r="A189" t="str">
            <v>SENEGAL</v>
          </cell>
        </row>
        <row r="190">
          <cell r="A190" t="str">
            <v>SERBIA AND MONTENEGRO</v>
          </cell>
        </row>
        <row r="191">
          <cell r="A191" t="str">
            <v>SEYCHELLES</v>
          </cell>
        </row>
        <row r="192">
          <cell r="A192" t="str">
            <v>SIERRA LEONE</v>
          </cell>
        </row>
        <row r="193">
          <cell r="A193" t="str">
            <v>SINGAPORE</v>
          </cell>
        </row>
        <row r="194">
          <cell r="A194" t="str">
            <v>SLOVAKIA</v>
          </cell>
        </row>
        <row r="195">
          <cell r="A195" t="str">
            <v>SLOVENIA</v>
          </cell>
        </row>
        <row r="196">
          <cell r="A196" t="str">
            <v>SOLOMON ISLANDS</v>
          </cell>
        </row>
        <row r="197">
          <cell r="A197" t="str">
            <v>SOMALIA</v>
          </cell>
        </row>
        <row r="198">
          <cell r="A198" t="str">
            <v>SOUTH AFRICA</v>
          </cell>
        </row>
        <row r="199">
          <cell r="A199" t="str">
            <v>SOUTH GEORGIA AND THE SOUTH SANDWICH ISLANDS</v>
          </cell>
        </row>
        <row r="200">
          <cell r="A200" t="str">
            <v>SPAIN</v>
          </cell>
        </row>
        <row r="201">
          <cell r="A201" t="str">
            <v>SRI LANKA</v>
          </cell>
        </row>
        <row r="202">
          <cell r="A202" t="str">
            <v>SUDAN</v>
          </cell>
        </row>
        <row r="203">
          <cell r="A203" t="str">
            <v>SURINAME</v>
          </cell>
        </row>
        <row r="204">
          <cell r="A204" t="str">
            <v>SVALBARD AND JAN MAYEN</v>
          </cell>
        </row>
        <row r="205">
          <cell r="A205" t="str">
            <v>SWAZILAND</v>
          </cell>
        </row>
        <row r="206">
          <cell r="A206" t="str">
            <v>SWEDEN</v>
          </cell>
        </row>
        <row r="207">
          <cell r="A207" t="str">
            <v>SWITZERLAND</v>
          </cell>
        </row>
        <row r="208">
          <cell r="A208" t="str">
            <v>SYRIAN ARAB REPUBLIC</v>
          </cell>
        </row>
        <row r="209">
          <cell r="A209" t="str">
            <v>TAIWAN, PROVINCE OF CHINA</v>
          </cell>
        </row>
        <row r="210">
          <cell r="A210" t="str">
            <v>TAJIKISTAN</v>
          </cell>
        </row>
        <row r="211">
          <cell r="A211" t="str">
            <v>TANZANIA, UNITED REPUBLIC OF</v>
          </cell>
        </row>
        <row r="212">
          <cell r="A212" t="str">
            <v>THAILAND</v>
          </cell>
        </row>
        <row r="213">
          <cell r="A213" t="str">
            <v>TIMOR-LESTE</v>
          </cell>
        </row>
        <row r="214">
          <cell r="A214" t="str">
            <v>TOGO</v>
          </cell>
        </row>
        <row r="215">
          <cell r="A215" t="str">
            <v>TOKELAU</v>
          </cell>
        </row>
        <row r="216">
          <cell r="A216" t="str">
            <v>TONGA</v>
          </cell>
        </row>
        <row r="217">
          <cell r="A217" t="str">
            <v>TRINIDAD AND TOBAGO</v>
          </cell>
        </row>
        <row r="218">
          <cell r="A218" t="str">
            <v>TUNISIA</v>
          </cell>
        </row>
        <row r="219">
          <cell r="A219" t="str">
            <v>TURKEY</v>
          </cell>
        </row>
        <row r="220">
          <cell r="A220" t="str">
            <v>TURKMENISTAN</v>
          </cell>
        </row>
        <row r="221">
          <cell r="A221" t="str">
            <v>TURKS AND CAICOS ISLANDS</v>
          </cell>
        </row>
        <row r="222">
          <cell r="A222" t="str">
            <v>TUVALU</v>
          </cell>
        </row>
        <row r="223">
          <cell r="A223" t="str">
            <v>UGANDA</v>
          </cell>
        </row>
        <row r="224">
          <cell r="A224" t="str">
            <v>UKRAINE</v>
          </cell>
        </row>
        <row r="225">
          <cell r="A225" t="str">
            <v>UNITED ARAB EMIRATES</v>
          </cell>
        </row>
        <row r="226">
          <cell r="A226" t="str">
            <v>UNITED KINGDOM</v>
          </cell>
        </row>
        <row r="227">
          <cell r="A227" t="str">
            <v>UNITED STATES</v>
          </cell>
        </row>
        <row r="228">
          <cell r="A228" t="str">
            <v>UNITED STATES MINOR OUTLYING ISLANDS</v>
          </cell>
        </row>
        <row r="229">
          <cell r="A229" t="str">
            <v>URUGUAY</v>
          </cell>
        </row>
        <row r="230">
          <cell r="A230" t="str">
            <v>UZBEKISTAN</v>
          </cell>
        </row>
        <row r="231">
          <cell r="A231" t="str">
            <v>VANUATU</v>
          </cell>
        </row>
        <row r="232">
          <cell r="A232" t="str">
            <v>Vatican City State see HOLY SEE</v>
          </cell>
        </row>
        <row r="233">
          <cell r="A233" t="str">
            <v>VENEZUELA</v>
          </cell>
        </row>
        <row r="234">
          <cell r="A234" t="str">
            <v>VIET NAM</v>
          </cell>
        </row>
        <row r="235">
          <cell r="A235" t="str">
            <v>VIRGIN ISLANDS, BRITISH</v>
          </cell>
        </row>
        <row r="236">
          <cell r="A236" t="str">
            <v>VIRGIN ISLANDS, U.S.</v>
          </cell>
        </row>
        <row r="237">
          <cell r="A237" t="str">
            <v>WALLIS AND FUTUNA</v>
          </cell>
        </row>
        <row r="238">
          <cell r="A238" t="str">
            <v>WESTERN SAHARA</v>
          </cell>
        </row>
        <row r="239">
          <cell r="A239" t="str">
            <v>YEMEN</v>
          </cell>
        </row>
        <row r="240">
          <cell r="A240" t="str">
            <v>Zaire see CONGO, THE DEMOCRATIC REPUBLIC OF THE</v>
          </cell>
        </row>
        <row r="241">
          <cell r="A241" t="str">
            <v>ZAMBIA</v>
          </cell>
        </row>
        <row r="242">
          <cell r="A242" t="str">
            <v>ZIMBABWE</v>
          </cell>
        </row>
        <row r="243">
          <cell r="A243" t="str">
            <v>Your Choice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y-jag"/>
      <sheetName val="occ-jag"/>
      <sheetName val="Sheet1"/>
      <sheetName val="Sheet1 (2)"/>
      <sheetName val="Sheet1 (3)"/>
      <sheetName val="Sheet1 (4)"/>
      <sheetName val="Sheet1 (5)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jan"/>
      <sheetName val="feb"/>
    </sheetNames>
    <sheetDataSet>
      <sheetData sheetId="0"/>
      <sheetData sheetId="1"/>
      <sheetData sheetId="2" refreshError="1">
        <row r="2">
          <cell r="A2" t="str">
            <v>30300014611</v>
          </cell>
          <cell r="L2">
            <v>38448</v>
          </cell>
        </row>
        <row r="3">
          <cell r="A3" t="str">
            <v>30300014611</v>
          </cell>
          <cell r="L3">
            <v>38448</v>
          </cell>
        </row>
        <row r="4">
          <cell r="A4" t="str">
            <v>30300014672</v>
          </cell>
          <cell r="L4">
            <v>38453</v>
          </cell>
        </row>
        <row r="5">
          <cell r="A5" t="str">
            <v>30300014672</v>
          </cell>
          <cell r="L5">
            <v>38453</v>
          </cell>
        </row>
        <row r="6">
          <cell r="A6" t="str">
            <v>30300014672</v>
          </cell>
          <cell r="L6">
            <v>38453</v>
          </cell>
        </row>
        <row r="7">
          <cell r="A7" t="str">
            <v>30300014672</v>
          </cell>
          <cell r="L7">
            <v>38453</v>
          </cell>
        </row>
        <row r="8">
          <cell r="A8" t="str">
            <v>30300014730</v>
          </cell>
          <cell r="L8">
            <v>38455</v>
          </cell>
        </row>
        <row r="9">
          <cell r="A9" t="str">
            <v>30300014731</v>
          </cell>
          <cell r="L9">
            <v>38455</v>
          </cell>
        </row>
        <row r="10">
          <cell r="A10" t="str">
            <v>30300014733</v>
          </cell>
          <cell r="L10">
            <v>38455</v>
          </cell>
        </row>
        <row r="11">
          <cell r="A11" t="str">
            <v>30300014734</v>
          </cell>
          <cell r="L11">
            <v>38455</v>
          </cell>
        </row>
        <row r="12">
          <cell r="A12" t="str">
            <v>30300014735</v>
          </cell>
          <cell r="L12">
            <v>38455</v>
          </cell>
        </row>
        <row r="13">
          <cell r="A13" t="str">
            <v>30300014737</v>
          </cell>
          <cell r="L13">
            <v>38455</v>
          </cell>
        </row>
        <row r="14">
          <cell r="A14" t="str">
            <v>30300014802</v>
          </cell>
          <cell r="L14">
            <v>38460</v>
          </cell>
        </row>
        <row r="15">
          <cell r="A15" t="str">
            <v>30300014802</v>
          </cell>
          <cell r="L15">
            <v>38460</v>
          </cell>
        </row>
        <row r="16">
          <cell r="A16" t="str">
            <v>30300014802</v>
          </cell>
          <cell r="L16">
            <v>38460</v>
          </cell>
        </row>
        <row r="17">
          <cell r="A17" t="str">
            <v>30300014901</v>
          </cell>
          <cell r="L17">
            <v>38465</v>
          </cell>
        </row>
        <row r="18">
          <cell r="A18" t="str">
            <v>30300014902</v>
          </cell>
          <cell r="L18">
            <v>38465</v>
          </cell>
        </row>
        <row r="19">
          <cell r="A19" t="str">
            <v>30300014903</v>
          </cell>
          <cell r="L19">
            <v>38465</v>
          </cell>
        </row>
        <row r="20">
          <cell r="A20" t="str">
            <v>30300014906</v>
          </cell>
          <cell r="L20">
            <v>38465</v>
          </cell>
        </row>
        <row r="21">
          <cell r="A21" t="str">
            <v>30300014907</v>
          </cell>
          <cell r="L21">
            <v>38465</v>
          </cell>
        </row>
        <row r="22">
          <cell r="A22" t="str">
            <v>30300014908</v>
          </cell>
          <cell r="L22">
            <v>38465</v>
          </cell>
        </row>
        <row r="23">
          <cell r="A23" t="str">
            <v>30300014909</v>
          </cell>
          <cell r="L23">
            <v>38465</v>
          </cell>
        </row>
        <row r="24">
          <cell r="A24" t="str">
            <v>30300014936</v>
          </cell>
          <cell r="L24">
            <v>38468</v>
          </cell>
        </row>
        <row r="25">
          <cell r="A25" t="str">
            <v>30300014977</v>
          </cell>
          <cell r="L25">
            <v>38470</v>
          </cell>
        </row>
        <row r="26">
          <cell r="A26" t="str">
            <v>30500021271</v>
          </cell>
          <cell r="L26">
            <v>38447</v>
          </cell>
        </row>
        <row r="27">
          <cell r="A27" t="str">
            <v>30500021271</v>
          </cell>
          <cell r="L27">
            <v>38447</v>
          </cell>
        </row>
        <row r="28">
          <cell r="A28" t="str">
            <v>30500021271</v>
          </cell>
          <cell r="L28">
            <v>38447</v>
          </cell>
        </row>
        <row r="29">
          <cell r="A29" t="str">
            <v>30500021435</v>
          </cell>
          <cell r="L29">
            <v>38453</v>
          </cell>
        </row>
        <row r="30">
          <cell r="A30" t="str">
            <v>30500021435</v>
          </cell>
          <cell r="L30">
            <v>38453</v>
          </cell>
        </row>
        <row r="31">
          <cell r="A31" t="str">
            <v>30500022289</v>
          </cell>
          <cell r="L31">
            <v>38471</v>
          </cell>
        </row>
        <row r="32">
          <cell r="A32" t="str">
            <v>30500022289</v>
          </cell>
          <cell r="L32">
            <v>38471</v>
          </cell>
        </row>
        <row r="33">
          <cell r="A33" t="str">
            <v>30500022290</v>
          </cell>
          <cell r="L33">
            <v>38471</v>
          </cell>
        </row>
        <row r="34">
          <cell r="A34" t="str">
            <v>30500022290</v>
          </cell>
          <cell r="L34">
            <v>38471</v>
          </cell>
        </row>
        <row r="35">
          <cell r="A35" t="str">
            <v>30500022290</v>
          </cell>
          <cell r="L35">
            <v>38471</v>
          </cell>
        </row>
        <row r="36">
          <cell r="A36" t="str">
            <v>30500022290</v>
          </cell>
          <cell r="L36">
            <v>38471</v>
          </cell>
        </row>
        <row r="37">
          <cell r="A37" t="str">
            <v>30500022291</v>
          </cell>
          <cell r="L37">
            <v>38471</v>
          </cell>
        </row>
        <row r="38">
          <cell r="A38" t="str">
            <v>30500022291</v>
          </cell>
          <cell r="L38">
            <v>38471</v>
          </cell>
        </row>
        <row r="39">
          <cell r="A39" t="str">
            <v>30500022291</v>
          </cell>
          <cell r="L39">
            <v>38471</v>
          </cell>
        </row>
        <row r="40">
          <cell r="A40" t="str">
            <v>30500022291</v>
          </cell>
          <cell r="L40">
            <v>38471</v>
          </cell>
        </row>
        <row r="41">
          <cell r="A41" t="str">
            <v>30500022292</v>
          </cell>
          <cell r="L41">
            <v>38471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DATA"/>
      <sheetName val="ENGINE_LOSS"/>
      <sheetName val="GA07350- S. TAX REC-FEB07"/>
      <sheetName val="#REF!"/>
      <sheetName val="VRF - General &amp; Purchasing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DATA"/>
      <sheetName val="ENGINE_LOSS"/>
      <sheetName val="02"/>
      <sheetName val="03"/>
      <sheetName val="08"/>
      <sheetName val="13"/>
      <sheetName val="Defect_Detai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_05"/>
      <sheetName val="DATA SPGR14"/>
      <sheetName val="BASEDATA"/>
    </sheetNames>
    <sheetDataSet>
      <sheetData sheetId="0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7(Not consi)"/>
      <sheetName val="Paioli(Not consi)"/>
      <sheetName val="Rust (Not consi)"/>
      <sheetName val="38 (Not consi)"/>
      <sheetName val="Shabby Touch up (Not consi)"/>
      <sheetName val="39(Not consi)"/>
      <sheetName val="monogram(Not consi)"/>
      <sheetName val="FM05 ((Not consi))"/>
      <sheetName val="Summary of Portal Data"/>
      <sheetName val="FM05 (new)"/>
      <sheetName val="31"/>
      <sheetName val="32"/>
      <sheetName val="Mixup"/>
      <sheetName val="33 &amp;34"/>
      <sheetName val="Hook Mark"/>
      <sheetName val="35"/>
      <sheetName val="Cust. Compl. (1609)"/>
      <sheetName val="36"/>
      <sheetName val="Identification Missing"/>
      <sheetName val="37"/>
      <sheetName val="Dent, Damage, Scratch"/>
      <sheetName val="38"/>
      <sheetName val="Action plan 38"/>
      <sheetName val="Rusty"/>
      <sheetName val="39"/>
      <sheetName val="Action Plan Bjaj Waluj (2)"/>
      <sheetName val="40"/>
      <sheetName val="41"/>
      <sheetName val="Screw Missing"/>
      <sheetName val="42"/>
      <sheetName val="Scratches 42"/>
      <sheetName val="Cap Missing"/>
      <sheetName val="Action Plan Bjaj Waluj"/>
      <sheetName val="FM05 (new) (2)"/>
      <sheetName val="43"/>
      <sheetName val="44"/>
      <sheetName val="45"/>
      <sheetName val="46"/>
      <sheetName val="Mixup-46"/>
      <sheetName val="47"/>
      <sheetName val="Action Plan-47"/>
      <sheetName val="48"/>
      <sheetName val="Reverse marking"/>
      <sheetName val="49"/>
      <sheetName val="50"/>
      <sheetName val="51"/>
      <sheetName val="52"/>
      <sheetName val="Att 52"/>
      <sheetName val="53"/>
      <sheetName val="Att 53"/>
      <sheetName val="54"/>
      <sheetName val="55"/>
      <sheetName val="Att 55"/>
      <sheetName val="56"/>
      <sheetName val="Att56"/>
      <sheetName val="57"/>
      <sheetName val="Att57"/>
      <sheetName val="58"/>
      <sheetName val="Att58"/>
      <sheetName val="59"/>
      <sheetName val="Att59"/>
      <sheetName val="1"/>
      <sheetName val="Sheet2"/>
      <sheetName val="Sheet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GEIMPROV"/>
      <sheetName val="OEE "/>
      <sheetName val="AVAILABILITY"/>
      <sheetName val="NOMATERIAL"/>
      <sheetName val="LINEORG"/>
      <sheetName val="BREAKDOWN"/>
      <sheetName val="PERFORMANCE"/>
      <sheetName val="ANDONLOSS"/>
      <sheetName val="QUALITY"/>
      <sheetName val="ZERODEFECT"/>
      <sheetName val="VISUALDEF"/>
      <sheetName val="FINALDEF"/>
      <sheetName val="RFT"/>
      <sheetName val="ASSLYERROR"/>
      <sheetName val="FIELD"/>
      <sheetName val="QMATRIX"/>
      <sheetName val="PDI SCOOTER 2S"/>
      <sheetName val="HOWQUA"/>
      <sheetName val="SPEED"/>
      <sheetName val="ENGINEPERSHIFT"/>
      <sheetName val="OUTPUT"/>
      <sheetName val="HOWPROD"/>
      <sheetName val="COST "/>
      <sheetName val="COST- HOW "/>
      <sheetName val="RNT"/>
      <sheetName val="DELIVERY "/>
      <sheetName val="SAFETY"/>
      <sheetName val="HOSAF"/>
      <sheetName val="STAGIMPR"/>
      <sheetName val="MORALE"/>
      <sheetName val="Bearing noise"/>
      <sheetName val="평가자13"/>
      <sheetName val="ghorpade "/>
      <sheetName val="Sheet1"/>
      <sheetName val="470_2"/>
      <sheetName val="QM Matrix _2_"/>
      <sheetName val="repeatative rejection"/>
      <sheetName val="super 5 port"/>
      <sheetName val="CHETAK 5 PORT"/>
      <sheetName val="DATA SPGR14"/>
      <sheetName val="TGT"/>
      <sheetName val=" OEE IMPR. ( DSL) "/>
      <sheetName val="#REF!"/>
      <sheetName val="Component"/>
      <sheetName val="Ø150.2h11 MSA"/>
      <sheetName val="Others"/>
      <sheetName val="3ANGchk2sFEB"/>
      <sheetName val="PLFM01"/>
      <sheetName val="Sachs FL WHL"/>
      <sheetName val="Kautex 4WD St.IV P&amp;D"/>
      <sheetName val="Summary Qty"/>
      <sheetName val="No Material"/>
      <sheetName val="ENGINE_LOSS"/>
      <sheetName val="Macro3"/>
      <sheetName val="Others _ Norms"/>
      <sheetName val="BASEDATA"/>
      <sheetName val="OP 20 "/>
      <sheetName val="En_tête"/>
      <sheetName val="Summary"/>
      <sheetName val="CUSTOMER GROUP WISE"/>
      <sheetName val="BASIC-A TO JUN"/>
      <sheetName val="REP _ MAINT PDC may"/>
      <sheetName val="C_C_ SUMERY WALUJ"/>
      <sheetName val="PWR_AKD"/>
      <sheetName val="Variablen"/>
      <sheetName val="Project Information"/>
      <sheetName val="Input"/>
      <sheetName val="Development Costs in progress"/>
      <sheetName val="DCVA NPV"/>
      <sheetName val="rate"/>
      <sheetName val="진행 DATA (2)"/>
      <sheetName val="Market Data"/>
      <sheetName val="SS"/>
      <sheetName val="Defect_Details"/>
      <sheetName val="PL"/>
      <sheetName val="BalSht"/>
      <sheetName val="Tables"/>
      <sheetName val="KDS"/>
      <sheetName val="Setup"/>
      <sheetName val="Macro1"/>
      <sheetName val="오정용선임"/>
      <sheetName val="NEW-PANEL"/>
      <sheetName val="02"/>
      <sheetName val="03"/>
      <sheetName val="08"/>
      <sheetName val="13"/>
      <sheetName val="Performance  RE 205"/>
      <sheetName val="Calculation Premises"/>
      <sheetName val="Definitions"/>
      <sheetName val="CUTTING"/>
      <sheetName val="Drop-Down Lists"/>
      <sheetName val="Apr_05"/>
      <sheetName val="total"/>
      <sheetName val="MOT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C SHOP"/>
      <sheetName val="Sheet7"/>
      <sheetName val="Sheet6"/>
      <sheetName val="Sheet1"/>
      <sheetName val="Sheet2"/>
      <sheetName val="Sheet3"/>
      <sheetName val="Sheet5"/>
      <sheetName val="Sheet4"/>
      <sheetName val="SCRAP BUDGE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9">
          <cell r="H19">
            <v>9924.2000000000007</v>
          </cell>
          <cell r="I19">
            <v>10130.6</v>
          </cell>
          <cell r="L19">
            <v>10629</v>
          </cell>
        </row>
      </sheetData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70_2"/>
      <sheetName val="470_21"/>
      <sheetName val="470_21 LOSS"/>
      <sheetName val="losses"/>
      <sheetName val="probs_2"/>
      <sheetName val="ENGINE"/>
      <sheetName val="CARRIER"/>
      <sheetName val="TOOL_BOX"/>
      <sheetName val="NOSE"/>
      <sheetName val="m-bkt"/>
      <sheetName val="BASIC-6M"/>
      <sheetName val="BASIC-A TO JUN"/>
      <sheetName val="Aug_03_quality"/>
      <sheetName val="Details"/>
      <sheetName val="VCS"/>
      <sheetName val="DATA SPGR14"/>
      <sheetName val="BASEDATA"/>
      <sheetName val="STAGEIMPROV"/>
      <sheetName val="611"/>
      <sheetName val="02"/>
      <sheetName val="03"/>
      <sheetName val="08"/>
      <sheetName val="13"/>
      <sheetName val="Sheet3"/>
      <sheetName val="Others _ Norms"/>
      <sheetName val="Aug-03-quality"/>
      <sheetName val="Sheet1"/>
      <sheetName val="OP 20 "/>
      <sheetName val="#REF!"/>
      <sheetName val="Apr_05"/>
      <sheetName val="CP03"/>
      <sheetName val="CP04"/>
      <sheetName val="TGT"/>
      <sheetName val="Graph RE 205"/>
      <sheetName val="Performance Mega"/>
      <sheetName val="TB"/>
      <sheetName val="BSHEETSUBSCH"/>
      <sheetName val="BSHEET"/>
      <sheetName val="P_L_APPRO"/>
    </sheetNames>
    <sheetDataSet>
      <sheetData sheetId="0">
        <row r="1">
          <cell r="A1" t="str">
            <v>OPT</v>
          </cell>
          <cell r="B1" t="str">
            <v>ELE</v>
          </cell>
          <cell r="C1" t="str">
            <v>DE470</v>
          </cell>
          <cell r="D1" t="str">
            <v>MAN3</v>
          </cell>
          <cell r="E1" t="str">
            <v>MC3</v>
          </cell>
          <cell r="F1" t="str">
            <v>MAS470</v>
          </cell>
          <cell r="G1" t="str">
            <v>REF1</v>
          </cell>
          <cell r="H1" t="str">
            <v>REF2</v>
          </cell>
          <cell r="I1" t="str">
            <v>R125</v>
          </cell>
        </row>
        <row r="2">
          <cell r="A2">
            <v>1</v>
          </cell>
          <cell r="B2" t="str">
            <v>10</v>
          </cell>
          <cell r="C2" t="str">
            <v>Connect tackle to chassis, Load chassis on table</v>
          </cell>
          <cell r="D2">
            <v>0.12</v>
          </cell>
          <cell r="E2">
            <v>0</v>
          </cell>
          <cell r="F2" t="str">
            <v>10</v>
          </cell>
          <cell r="G2">
            <v>252</v>
          </cell>
          <cell r="H2" t="str">
            <v>12</v>
          </cell>
          <cell r="I2">
            <v>9.6000000000000002E-2</v>
          </cell>
        </row>
        <row r="3">
          <cell r="A3">
            <v>1</v>
          </cell>
          <cell r="B3" t="str">
            <v>10</v>
          </cell>
          <cell r="C3" t="str">
            <v>Fit 4 plugs in mud flap</v>
          </cell>
          <cell r="D3">
            <v>0.24</v>
          </cell>
          <cell r="E3">
            <v>0</v>
          </cell>
          <cell r="F3" t="str">
            <v>20</v>
          </cell>
          <cell r="G3">
            <v>0</v>
          </cell>
          <cell r="I3">
            <v>0.192</v>
          </cell>
        </row>
        <row r="4">
          <cell r="A4">
            <v>1</v>
          </cell>
          <cell r="B4" t="str">
            <v>10</v>
          </cell>
          <cell r="C4" t="str">
            <v>Fit mud flap to chassis (4 plugs)</v>
          </cell>
          <cell r="D4">
            <v>0.36</v>
          </cell>
          <cell r="E4">
            <v>0</v>
          </cell>
          <cell r="F4" t="str">
            <v>20</v>
          </cell>
          <cell r="G4">
            <v>0</v>
          </cell>
          <cell r="I4">
            <v>0.28799999999999998</v>
          </cell>
        </row>
        <row r="5">
          <cell r="A5">
            <v>1</v>
          </cell>
          <cell r="B5" t="str">
            <v>20</v>
          </cell>
          <cell r="C5" t="str">
            <v>Chassis trolley handling.  (Arrange full trolley &amp; reemove empty trolley).</v>
          </cell>
          <cell r="D5">
            <v>9.6000000000000002E-2</v>
          </cell>
          <cell r="E5">
            <v>0</v>
          </cell>
          <cell r="F5" t="str">
            <v>20</v>
          </cell>
          <cell r="G5">
            <v>4</v>
          </cell>
          <cell r="H5" t="str">
            <v>70</v>
          </cell>
          <cell r="I5">
            <v>7.6799999999999993E-2</v>
          </cell>
        </row>
        <row r="6">
          <cell r="A6">
            <v>1</v>
          </cell>
          <cell r="B6" t="str">
            <v>10</v>
          </cell>
          <cell r="C6" t="str">
            <v>Pick up matting from tray &amp; position on chassis.</v>
          </cell>
          <cell r="D6">
            <v>4.1000000000000002E-2</v>
          </cell>
          <cell r="E6">
            <v>0</v>
          </cell>
          <cell r="F6" t="str">
            <v>30</v>
          </cell>
          <cell r="G6">
            <v>574</v>
          </cell>
          <cell r="H6" t="str">
            <v>001</v>
          </cell>
          <cell r="I6">
            <v>3.2800000000000003E-2</v>
          </cell>
        </row>
        <row r="7">
          <cell r="A7">
            <v>1</v>
          </cell>
          <cell r="B7" t="str">
            <v>20</v>
          </cell>
          <cell r="C7" t="str">
            <v>Pick up 3 rivets &amp; hammer and keep on chassis, Pick up 1 rivet, position in the hole of matting &amp; chassis byL</v>
          </cell>
          <cell r="D7">
            <v>0.28299999999999997</v>
          </cell>
          <cell r="E7">
            <v>0</v>
          </cell>
          <cell r="F7" t="str">
            <v>30</v>
          </cell>
          <cell r="G7">
            <v>574</v>
          </cell>
          <cell r="H7" t="str">
            <v>002</v>
          </cell>
          <cell r="I7">
            <v>0.22639999999999999</v>
          </cell>
        </row>
        <row r="8">
          <cell r="A8">
            <v>2</v>
          </cell>
          <cell r="B8" t="str">
            <v>5</v>
          </cell>
          <cell r="C8" t="str">
            <v>Connect tackle to chassis, load chassis on conv.,return with tackle</v>
          </cell>
          <cell r="D8">
            <v>0.18</v>
          </cell>
          <cell r="E8">
            <v>0</v>
          </cell>
          <cell r="F8" t="str">
            <v>10</v>
          </cell>
          <cell r="G8">
            <v>0</v>
          </cell>
          <cell r="I8">
            <v>0.14399999999999999</v>
          </cell>
        </row>
        <row r="9">
          <cell r="A9">
            <v>2</v>
          </cell>
          <cell r="B9" t="str">
            <v>10</v>
          </cell>
          <cell r="C9" t="str">
            <v>Connect tackle to chassis &amp; load chassis on table</v>
          </cell>
          <cell r="D9">
            <v>0.12</v>
          </cell>
          <cell r="E9">
            <v>0</v>
          </cell>
          <cell r="F9" t="str">
            <v>10</v>
          </cell>
          <cell r="G9">
            <v>252</v>
          </cell>
          <cell r="H9" t="str">
            <v>012</v>
          </cell>
          <cell r="I9">
            <v>9.6000000000000002E-2</v>
          </cell>
        </row>
        <row r="10">
          <cell r="A10">
            <v>2</v>
          </cell>
          <cell r="B10" t="str">
            <v>20</v>
          </cell>
          <cell r="C10" t="str">
            <v>Chassis trolley handeling.</v>
          </cell>
          <cell r="D10">
            <v>9.6000000000000002E-2</v>
          </cell>
          <cell r="E10">
            <v>0</v>
          </cell>
          <cell r="F10" t="str">
            <v>20</v>
          </cell>
          <cell r="G10">
            <v>0</v>
          </cell>
          <cell r="I10">
            <v>7.6799999999999993E-2</v>
          </cell>
        </row>
        <row r="11">
          <cell r="A11">
            <v>2</v>
          </cell>
          <cell r="B11" t="str">
            <v>40</v>
          </cell>
          <cell r="C11" t="str">
            <v>Fit tool kit spring</v>
          </cell>
          <cell r="D11">
            <v>8.2600000000000007E-2</v>
          </cell>
          <cell r="E11">
            <v>0</v>
          </cell>
          <cell r="F11" t="str">
            <v>20</v>
          </cell>
          <cell r="G11">
            <v>0</v>
          </cell>
          <cell r="I11">
            <v>6.6100000000000006E-2</v>
          </cell>
        </row>
        <row r="12">
          <cell r="A12">
            <v>2</v>
          </cell>
          <cell r="B12" t="str">
            <v>10</v>
          </cell>
          <cell r="C12" t="str">
            <v>Pick up 4 nos. of studs &amp; insert in holes on chassis.</v>
          </cell>
          <cell r="D12">
            <v>0.186</v>
          </cell>
          <cell r="E12">
            <v>0</v>
          </cell>
          <cell r="F12" t="str">
            <v>30</v>
          </cell>
          <cell r="G12">
            <v>237</v>
          </cell>
          <cell r="H12" t="str">
            <v>002</v>
          </cell>
          <cell r="I12">
            <v>0.14879999999999999</v>
          </cell>
        </row>
        <row r="13">
          <cell r="A13">
            <v>2</v>
          </cell>
          <cell r="B13" t="str">
            <v>20</v>
          </cell>
          <cell r="C13" t="str">
            <v>Pick up 4 nuts &amp; preposition and tighten by  pneu.nut runner &amp; keep nut runner aside</v>
          </cell>
          <cell r="D13">
            <v>0.25580000000000003</v>
          </cell>
          <cell r="E13">
            <v>0.2</v>
          </cell>
          <cell r="F13" t="str">
            <v>30</v>
          </cell>
          <cell r="G13">
            <v>232</v>
          </cell>
          <cell r="I13">
            <v>0.40460000000000002</v>
          </cell>
        </row>
        <row r="14">
          <cell r="A14">
            <v>3</v>
          </cell>
          <cell r="B14" t="str">
            <v>10</v>
          </cell>
          <cell r="C14" t="str">
            <v>Fix beading on chassis with the help of rubber mallet.</v>
          </cell>
          <cell r="D14">
            <v>0.41099999999999998</v>
          </cell>
          <cell r="E14">
            <v>0</v>
          </cell>
          <cell r="F14" t="str">
            <v>30</v>
          </cell>
          <cell r="G14">
            <v>252</v>
          </cell>
          <cell r="H14" t="str">
            <v>006</v>
          </cell>
          <cell r="I14">
            <v>0.32879999999999998</v>
          </cell>
        </row>
        <row r="15">
          <cell r="A15">
            <v>3</v>
          </cell>
          <cell r="B15" t="str">
            <v>20</v>
          </cell>
          <cell r="C15" t="str">
            <v>Add. time for beading prefitment problem</v>
          </cell>
          <cell r="D15">
            <v>0.12</v>
          </cell>
          <cell r="E15">
            <v>0</v>
          </cell>
          <cell r="F15" t="str">
            <v>30</v>
          </cell>
          <cell r="G15">
            <v>252</v>
          </cell>
          <cell r="H15" t="str">
            <v>006</v>
          </cell>
          <cell r="I15">
            <v>9.6000000000000002E-2</v>
          </cell>
        </row>
        <row r="16">
          <cell r="A16">
            <v>3</v>
          </cell>
          <cell r="B16" t="str">
            <v>10</v>
          </cell>
          <cell r="C16" t="str">
            <v>Pick up chassis with the help of co-operator &amp; load on press.(tackle is already connected to chassis)</v>
          </cell>
          <cell r="D16">
            <v>0.16600000000000001</v>
          </cell>
          <cell r="E16">
            <v>0</v>
          </cell>
          <cell r="F16" t="str">
            <v>40</v>
          </cell>
          <cell r="G16">
            <v>252</v>
          </cell>
          <cell r="H16" t="str">
            <v>006</v>
          </cell>
          <cell r="I16">
            <v>0.1328</v>
          </cell>
        </row>
        <row r="17">
          <cell r="A17">
            <v>3</v>
          </cell>
          <cell r="B17" t="str">
            <v>20</v>
          </cell>
          <cell r="C17" t="str">
            <v>Adjust chassis in die, Make sure of position, operate  press.</v>
          </cell>
          <cell r="D17">
            <v>0.193</v>
          </cell>
          <cell r="E17">
            <v>0</v>
          </cell>
          <cell r="F17" t="str">
            <v>40</v>
          </cell>
          <cell r="G17">
            <v>252</v>
          </cell>
          <cell r="H17" t="str">
            <v>007</v>
          </cell>
          <cell r="I17">
            <v>0.15440000000000001</v>
          </cell>
        </row>
        <row r="18">
          <cell r="A18">
            <v>3</v>
          </cell>
          <cell r="B18" t="str">
            <v>30</v>
          </cell>
          <cell r="C18" t="str">
            <v>Press the beading &amp; release buttons.(inside work -cable grommet fitment)</v>
          </cell>
          <cell r="D18">
            <v>0</v>
          </cell>
          <cell r="E18">
            <v>0.11</v>
          </cell>
          <cell r="F18" t="str">
            <v>40</v>
          </cell>
          <cell r="G18">
            <v>252</v>
          </cell>
          <cell r="H18" t="str">
            <v>009</v>
          </cell>
          <cell r="I18">
            <v>0.11</v>
          </cell>
        </row>
        <row r="19">
          <cell r="A19">
            <v>3</v>
          </cell>
          <cell r="B19" t="str">
            <v>40</v>
          </cell>
          <cell r="C19" t="str">
            <v>Unload chassis after beading pressing &amp; keep on table &amp; return to chassis trolley with tackle</v>
          </cell>
          <cell r="D19">
            <v>0.18</v>
          </cell>
          <cell r="E19">
            <v>0</v>
          </cell>
          <cell r="F19" t="str">
            <v>40</v>
          </cell>
          <cell r="G19">
            <v>355</v>
          </cell>
          <cell r="H19" t="str">
            <v>001</v>
          </cell>
          <cell r="I19">
            <v>0.14399999999999999</v>
          </cell>
        </row>
        <row r="20">
          <cell r="A20">
            <v>4</v>
          </cell>
          <cell r="B20" t="str">
            <v>10</v>
          </cell>
          <cell r="C20" t="str">
            <v>Connect tackle to chassis, Load chassis on table</v>
          </cell>
          <cell r="D20">
            <v>0.12</v>
          </cell>
          <cell r="E20">
            <v>0</v>
          </cell>
          <cell r="F20" t="str">
            <v>10</v>
          </cell>
          <cell r="G20">
            <v>252</v>
          </cell>
          <cell r="H20" t="str">
            <v>12</v>
          </cell>
          <cell r="I20">
            <v>9.6000000000000002E-2</v>
          </cell>
        </row>
        <row r="21">
          <cell r="A21">
            <v>4</v>
          </cell>
          <cell r="B21" t="str">
            <v>50</v>
          </cell>
          <cell r="C21" t="str">
            <v>Stick petrol cock sticker.</v>
          </cell>
          <cell r="D21">
            <v>0.12</v>
          </cell>
          <cell r="E21">
            <v>0</v>
          </cell>
          <cell r="F21" t="str">
            <v>10</v>
          </cell>
          <cell r="G21">
            <v>0</v>
          </cell>
          <cell r="I21">
            <v>9.6000000000000002E-2</v>
          </cell>
        </row>
        <row r="22">
          <cell r="A22">
            <v>4</v>
          </cell>
          <cell r="B22" t="str">
            <v>10</v>
          </cell>
          <cell r="C22" t="str">
            <v>Pick up 3 rivets &amp; hammer and keep                     1 rivet, position in the hole of matting &amp; chassis byL</v>
          </cell>
          <cell r="D22">
            <v>0.28299999999999997</v>
          </cell>
          <cell r="E22">
            <v>0</v>
          </cell>
          <cell r="F22" t="str">
            <v>30</v>
          </cell>
          <cell r="G22">
            <v>574</v>
          </cell>
          <cell r="H22" t="str">
            <v>002</v>
          </cell>
          <cell r="I22">
            <v>0.22639999999999999</v>
          </cell>
        </row>
        <row r="23">
          <cell r="A23">
            <v>4</v>
          </cell>
          <cell r="B23" t="str">
            <v>10</v>
          </cell>
          <cell r="C23" t="str">
            <v>Pick up chassis with the help of co-operator &amp; load on press.(Tackle is already connected to chassi)</v>
          </cell>
          <cell r="D23">
            <v>0.16600000000000001</v>
          </cell>
          <cell r="E23">
            <v>0</v>
          </cell>
          <cell r="F23" t="str">
            <v>50</v>
          </cell>
          <cell r="G23">
            <v>252</v>
          </cell>
          <cell r="H23" t="str">
            <v>006</v>
          </cell>
          <cell r="I23">
            <v>0.1328</v>
          </cell>
        </row>
        <row r="24">
          <cell r="A24">
            <v>4</v>
          </cell>
          <cell r="B24" t="str">
            <v>20</v>
          </cell>
          <cell r="C24" t="str">
            <v>Adjust chassis in die, Make sure of position, operate  press.</v>
          </cell>
          <cell r="D24">
            <v>0.193</v>
          </cell>
          <cell r="E24">
            <v>0</v>
          </cell>
          <cell r="F24" t="str">
            <v>50</v>
          </cell>
          <cell r="G24">
            <v>252</v>
          </cell>
          <cell r="H24" t="str">
            <v>007</v>
          </cell>
          <cell r="I24">
            <v>0.15440000000000001</v>
          </cell>
        </row>
        <row r="25">
          <cell r="A25">
            <v>4</v>
          </cell>
          <cell r="B25" t="str">
            <v>30</v>
          </cell>
          <cell r="C25" t="str">
            <v>Press the beading &amp; release buttons.(inside work - cable grommet fitment)</v>
          </cell>
          <cell r="D25">
            <v>0</v>
          </cell>
          <cell r="E25">
            <v>0.11</v>
          </cell>
          <cell r="F25" t="str">
            <v>50</v>
          </cell>
          <cell r="G25">
            <v>252</v>
          </cell>
          <cell r="H25" t="str">
            <v>009</v>
          </cell>
          <cell r="I25">
            <v>0.11</v>
          </cell>
        </row>
        <row r="26">
          <cell r="A26">
            <v>4</v>
          </cell>
          <cell r="B26" t="str">
            <v>40</v>
          </cell>
          <cell r="C26" t="str">
            <v>Unload chassis after beading pressing &amp; keep on table &amp; return to chassis trolley with tackle</v>
          </cell>
          <cell r="D26">
            <v>0.18</v>
          </cell>
          <cell r="E26">
            <v>0</v>
          </cell>
          <cell r="F26" t="str">
            <v>50</v>
          </cell>
          <cell r="G26">
            <v>355</v>
          </cell>
          <cell r="H26" t="str">
            <v>001</v>
          </cell>
          <cell r="I26">
            <v>0.14399999999999999</v>
          </cell>
        </row>
        <row r="27">
          <cell r="A27">
            <v>5</v>
          </cell>
          <cell r="B27" t="str">
            <v>10</v>
          </cell>
          <cell r="C27" t="str">
            <v>Move to stand. Pick up 1 harness &amp; move to veh. (@1.2m)Separate bunch if required.</v>
          </cell>
          <cell r="D27">
            <v>8.7999999999999995E-2</v>
          </cell>
          <cell r="E27">
            <v>0</v>
          </cell>
          <cell r="F27" t="str">
            <v>10</v>
          </cell>
          <cell r="G27">
            <v>505</v>
          </cell>
          <cell r="H27" t="str">
            <v>001</v>
          </cell>
          <cell r="I27">
            <v>7.0400000000000004E-2</v>
          </cell>
        </row>
        <row r="28">
          <cell r="A28">
            <v>5</v>
          </cell>
          <cell r="B28" t="str">
            <v>20</v>
          </cell>
          <cell r="C28" t="str">
            <v>Grasp,twist end , straighten, pull &amp; make ready one     branch for insertion</v>
          </cell>
          <cell r="D28">
            <v>0.25800000000000001</v>
          </cell>
          <cell r="E28">
            <v>0</v>
          </cell>
          <cell r="F28" t="str">
            <v>10</v>
          </cell>
          <cell r="G28">
            <v>501</v>
          </cell>
          <cell r="H28" t="str">
            <v>002</v>
          </cell>
          <cell r="I28">
            <v>0.2064</v>
          </cell>
        </row>
        <row r="29">
          <cell r="A29">
            <v>5</v>
          </cell>
          <cell r="B29" t="str">
            <v>30</v>
          </cell>
          <cell r="C29" t="str">
            <v>Insert &amp; push harness from front side.</v>
          </cell>
          <cell r="D29">
            <v>0.13100000000000001</v>
          </cell>
          <cell r="E29">
            <v>0</v>
          </cell>
          <cell r="F29" t="str">
            <v>10</v>
          </cell>
          <cell r="G29">
            <v>501</v>
          </cell>
          <cell r="H29" t="str">
            <v>003</v>
          </cell>
          <cell r="I29">
            <v>0.1048</v>
          </cell>
        </row>
        <row r="30">
          <cell r="A30">
            <v>5</v>
          </cell>
          <cell r="B30" t="str">
            <v>40</v>
          </cell>
          <cell r="C30" t="str">
            <v>Takeout harness from petrol tank cavity seperate branches &amp; arrange</v>
          </cell>
          <cell r="D30">
            <v>0.53039999999999998</v>
          </cell>
          <cell r="E30">
            <v>0</v>
          </cell>
          <cell r="F30" t="str">
            <v>10</v>
          </cell>
          <cell r="G30">
            <v>501</v>
          </cell>
          <cell r="I30">
            <v>0.42430000000000001</v>
          </cell>
        </row>
        <row r="31">
          <cell r="A31">
            <v>5</v>
          </cell>
          <cell r="B31" t="str">
            <v>30</v>
          </cell>
          <cell r="C31" t="str">
            <v>Fit grommet for petrol pipe</v>
          </cell>
          <cell r="D31">
            <v>0.156</v>
          </cell>
          <cell r="E31">
            <v>0</v>
          </cell>
          <cell r="F31" t="str">
            <v>20</v>
          </cell>
          <cell r="G31">
            <v>242</v>
          </cell>
          <cell r="H31" t="str">
            <v>007</v>
          </cell>
          <cell r="I31">
            <v>0.12479999999999999</v>
          </cell>
        </row>
        <row r="32">
          <cell r="A32">
            <v>6</v>
          </cell>
          <cell r="B32" t="str">
            <v>20</v>
          </cell>
          <cell r="C32" t="str">
            <v>Insert stand bolts - 2 nos</v>
          </cell>
          <cell r="D32">
            <v>7.6700000000000004E-2</v>
          </cell>
          <cell r="E32">
            <v>0</v>
          </cell>
          <cell r="F32" t="str">
            <v>10</v>
          </cell>
          <cell r="G32">
            <v>0</v>
          </cell>
          <cell r="I32">
            <v>6.1400000000000003E-2</v>
          </cell>
        </row>
        <row r="33">
          <cell r="A33">
            <v>6</v>
          </cell>
          <cell r="B33" t="str">
            <v>10</v>
          </cell>
          <cell r="C33" t="str">
            <v>Pick up matting,  position on chassis &amp; align</v>
          </cell>
          <cell r="D33">
            <v>0.1013</v>
          </cell>
          <cell r="E33">
            <v>0</v>
          </cell>
          <cell r="F33" t="str">
            <v>40</v>
          </cell>
          <cell r="G33">
            <v>485</v>
          </cell>
          <cell r="H33" t="str">
            <v>001</v>
          </cell>
          <cell r="I33">
            <v>8.1000000000000003E-2</v>
          </cell>
        </row>
        <row r="34">
          <cell r="A34">
            <v>6</v>
          </cell>
          <cell r="B34" t="str">
            <v>20</v>
          </cell>
          <cell r="C34" t="str">
            <v>Pick up rubber plugs. fit 6 nos. with the help of plier</v>
          </cell>
          <cell r="D34">
            <v>0.75</v>
          </cell>
          <cell r="E34">
            <v>0</v>
          </cell>
          <cell r="F34" t="str">
            <v>40</v>
          </cell>
          <cell r="G34">
            <v>485</v>
          </cell>
          <cell r="H34" t="str">
            <v>002</v>
          </cell>
          <cell r="I34">
            <v>0.6</v>
          </cell>
        </row>
        <row r="35">
          <cell r="A35">
            <v>6</v>
          </cell>
          <cell r="B35" t="str">
            <v>30</v>
          </cell>
          <cell r="C35" t="str">
            <v>Keep remaining rubber plugs &amp; plier on table.</v>
          </cell>
          <cell r="D35">
            <v>3.2000000000000001E-2</v>
          </cell>
          <cell r="E35">
            <v>0</v>
          </cell>
          <cell r="F35" t="str">
            <v>40</v>
          </cell>
          <cell r="G35">
            <v>485</v>
          </cell>
          <cell r="H35" t="str">
            <v>003</v>
          </cell>
          <cell r="I35">
            <v>2.5600000000000001E-2</v>
          </cell>
        </row>
        <row r="36">
          <cell r="A36">
            <v>6</v>
          </cell>
          <cell r="B36" t="str">
            <v>5</v>
          </cell>
          <cell r="C36" t="str">
            <v>Connect tackle to chassis, load chassis on stage,return with tackle</v>
          </cell>
          <cell r="D36">
            <v>0.18</v>
          </cell>
          <cell r="E36">
            <v>0</v>
          </cell>
          <cell r="F36" t="str">
            <v>802</v>
          </cell>
          <cell r="G36">
            <v>0</v>
          </cell>
          <cell r="I36">
            <v>0.14399999999999999</v>
          </cell>
        </row>
        <row r="37">
          <cell r="A37">
            <v>7</v>
          </cell>
          <cell r="B37" t="str">
            <v>20</v>
          </cell>
          <cell r="C37" t="str">
            <v>Insert 2 stand bolts</v>
          </cell>
          <cell r="D37">
            <v>7.6700000000000004E-2</v>
          </cell>
          <cell r="E37">
            <v>0</v>
          </cell>
          <cell r="F37" t="str">
            <v>10</v>
          </cell>
          <cell r="G37">
            <v>0</v>
          </cell>
          <cell r="I37">
            <v>6.1400000000000003E-2</v>
          </cell>
        </row>
        <row r="38">
          <cell r="A38">
            <v>7</v>
          </cell>
          <cell r="B38" t="str">
            <v>30</v>
          </cell>
          <cell r="C38" t="str">
            <v>Insert brake bolts - 2 nos</v>
          </cell>
          <cell r="D38">
            <v>7.6700000000000004E-2</v>
          </cell>
          <cell r="E38">
            <v>0</v>
          </cell>
          <cell r="F38" t="str">
            <v>10</v>
          </cell>
          <cell r="G38">
            <v>0</v>
          </cell>
          <cell r="I38">
            <v>6.1400000000000003E-2</v>
          </cell>
        </row>
        <row r="39">
          <cell r="A39">
            <v>7</v>
          </cell>
          <cell r="B39" t="str">
            <v>10</v>
          </cell>
          <cell r="C39" t="str">
            <v>Pick up matting,  position on chassis &amp; align</v>
          </cell>
          <cell r="D39">
            <v>0.1013</v>
          </cell>
          <cell r="E39">
            <v>0</v>
          </cell>
          <cell r="F39" t="str">
            <v>20</v>
          </cell>
          <cell r="G39">
            <v>485</v>
          </cell>
          <cell r="H39" t="str">
            <v>001</v>
          </cell>
          <cell r="I39">
            <v>8.1000000000000003E-2</v>
          </cell>
        </row>
        <row r="40">
          <cell r="A40">
            <v>7</v>
          </cell>
          <cell r="B40" t="str">
            <v>20</v>
          </cell>
          <cell r="C40" t="str">
            <v>Pick up rubber plugs. fit 6 nos. with the help of plier</v>
          </cell>
          <cell r="D40">
            <v>0.75</v>
          </cell>
          <cell r="E40">
            <v>0</v>
          </cell>
          <cell r="F40" t="str">
            <v>20</v>
          </cell>
          <cell r="G40">
            <v>485</v>
          </cell>
          <cell r="H40" t="str">
            <v>002</v>
          </cell>
          <cell r="I40">
            <v>0.6</v>
          </cell>
        </row>
        <row r="41">
          <cell r="A41">
            <v>7</v>
          </cell>
          <cell r="B41" t="str">
            <v>30</v>
          </cell>
          <cell r="C41" t="str">
            <v>Keep remaining rubber plugs &amp; plier on table.</v>
          </cell>
          <cell r="D41">
            <v>3.2000000000000001E-2</v>
          </cell>
          <cell r="E41">
            <v>0</v>
          </cell>
          <cell r="F41" t="str">
            <v>20</v>
          </cell>
          <cell r="G41">
            <v>485</v>
          </cell>
          <cell r="H41" t="str">
            <v>003</v>
          </cell>
          <cell r="I41">
            <v>2.5600000000000001E-2</v>
          </cell>
        </row>
        <row r="42">
          <cell r="A42">
            <v>7</v>
          </cell>
          <cell r="B42" t="str">
            <v>10</v>
          </cell>
          <cell r="C42" t="str">
            <v>Unload chassis on no. punc. m/c &amp; return with tackle</v>
          </cell>
          <cell r="D42">
            <v>0.18</v>
          </cell>
          <cell r="E42">
            <v>0</v>
          </cell>
          <cell r="F42" t="str">
            <v>50</v>
          </cell>
          <cell r="G42">
            <v>0</v>
          </cell>
          <cell r="I42">
            <v>0.14399999999999999</v>
          </cell>
        </row>
        <row r="43">
          <cell r="A43">
            <v>8</v>
          </cell>
          <cell r="B43" t="str">
            <v>10</v>
          </cell>
          <cell r="C43" t="str">
            <v>Position chassis on no. punch m/c</v>
          </cell>
          <cell r="D43">
            <v>0.06</v>
          </cell>
          <cell r="E43">
            <v>0</v>
          </cell>
          <cell r="G43">
            <v>0</v>
          </cell>
          <cell r="I43">
            <v>4.8000000000000001E-2</v>
          </cell>
        </row>
        <row r="44">
          <cell r="A44">
            <v>8</v>
          </cell>
          <cell r="B44" t="str">
            <v>10</v>
          </cell>
          <cell r="C44" t="str">
            <v>Pick up &amp; insert 2 screws in holes of hook</v>
          </cell>
          <cell r="D44">
            <v>8.5500000000000007E-2</v>
          </cell>
          <cell r="E44">
            <v>0</v>
          </cell>
          <cell r="F44" t="str">
            <v>10</v>
          </cell>
          <cell r="G44">
            <v>221</v>
          </cell>
          <cell r="H44" t="str">
            <v>003</v>
          </cell>
          <cell r="I44">
            <v>6.8400000000000002E-2</v>
          </cell>
        </row>
        <row r="45">
          <cell r="A45">
            <v>8</v>
          </cell>
          <cell r="B45" t="str">
            <v>20</v>
          </cell>
          <cell r="C45" t="str">
            <v>Collect hook position on chassis.</v>
          </cell>
          <cell r="D45">
            <v>9.4500000000000001E-2</v>
          </cell>
          <cell r="E45">
            <v>0</v>
          </cell>
          <cell r="F45" t="str">
            <v>10</v>
          </cell>
          <cell r="G45">
            <v>222</v>
          </cell>
          <cell r="H45" t="str">
            <v>001</v>
          </cell>
          <cell r="I45">
            <v>7.5600000000000001E-2</v>
          </cell>
        </row>
        <row r="46">
          <cell r="A46">
            <v>8</v>
          </cell>
          <cell r="B46" t="str">
            <v>30</v>
          </cell>
          <cell r="C46" t="str">
            <v>Collect &amp; prefit 1st nut</v>
          </cell>
          <cell r="D46">
            <v>9.5500000000000002E-2</v>
          </cell>
          <cell r="E46">
            <v>0</v>
          </cell>
          <cell r="F46" t="str">
            <v>10</v>
          </cell>
          <cell r="G46">
            <v>222</v>
          </cell>
          <cell r="H46" t="str">
            <v>003</v>
          </cell>
          <cell r="I46">
            <v>7.6399999999999996E-2</v>
          </cell>
        </row>
        <row r="47">
          <cell r="A47">
            <v>8</v>
          </cell>
          <cell r="B47" t="str">
            <v>40</v>
          </cell>
          <cell r="C47" t="str">
            <v>Collect &amp; prefit 2nd nut</v>
          </cell>
          <cell r="D47">
            <v>9.9000000000000005E-2</v>
          </cell>
          <cell r="E47">
            <v>0</v>
          </cell>
          <cell r="F47" t="str">
            <v>10</v>
          </cell>
          <cell r="G47">
            <v>222</v>
          </cell>
          <cell r="H47" t="str">
            <v>004</v>
          </cell>
          <cell r="I47">
            <v>7.9200000000000007E-2</v>
          </cell>
        </row>
        <row r="48">
          <cell r="A48">
            <v>8</v>
          </cell>
          <cell r="B48" t="str">
            <v>50</v>
          </cell>
          <cell r="C48" t="str">
            <v>Tighten nuts by pneu.nut runner</v>
          </cell>
          <cell r="D48">
            <v>2.9899999999999999E-2</v>
          </cell>
          <cell r="E48">
            <v>0.1197</v>
          </cell>
          <cell r="F48" t="str">
            <v>10</v>
          </cell>
          <cell r="G48">
            <v>224</v>
          </cell>
          <cell r="I48">
            <v>0.14360000000000001</v>
          </cell>
        </row>
        <row r="49">
          <cell r="A49">
            <v>8</v>
          </cell>
          <cell r="B49" t="str">
            <v>10</v>
          </cell>
          <cell r="C49" t="str">
            <v>Fit LH plug</v>
          </cell>
          <cell r="D49">
            <v>7.1999999999999995E-2</v>
          </cell>
          <cell r="E49">
            <v>0</v>
          </cell>
          <cell r="F49" t="str">
            <v>20</v>
          </cell>
          <cell r="G49">
            <v>0</v>
          </cell>
          <cell r="I49">
            <v>5.7599999999999998E-2</v>
          </cell>
        </row>
        <row r="50">
          <cell r="A50">
            <v>8</v>
          </cell>
          <cell r="B50" t="str">
            <v>10</v>
          </cell>
          <cell r="C50" t="str">
            <v>Pick up chokecable sub asly &amp; clip, move hand near hole</v>
          </cell>
          <cell r="D50">
            <v>6.8000000000000005E-2</v>
          </cell>
          <cell r="E50">
            <v>0</v>
          </cell>
          <cell r="F50" t="str">
            <v>20</v>
          </cell>
          <cell r="G50">
            <v>371</v>
          </cell>
          <cell r="H50" t="str">
            <v>001</v>
          </cell>
          <cell r="I50">
            <v>5.4399999999999997E-2</v>
          </cell>
        </row>
        <row r="51">
          <cell r="A51">
            <v>8</v>
          </cell>
          <cell r="B51" t="str">
            <v>20</v>
          </cell>
          <cell r="C51" t="str">
            <v>Insert choke cable with locking clip in chassis.</v>
          </cell>
          <cell r="D51">
            <v>0.11899999999999999</v>
          </cell>
          <cell r="E51">
            <v>0</v>
          </cell>
          <cell r="F51" t="str">
            <v>20</v>
          </cell>
          <cell r="G51">
            <v>371</v>
          </cell>
          <cell r="H51" t="str">
            <v>002</v>
          </cell>
          <cell r="I51">
            <v>9.5200000000000007E-2</v>
          </cell>
        </row>
        <row r="52">
          <cell r="A52">
            <v>8</v>
          </cell>
          <cell r="B52" t="str">
            <v>30</v>
          </cell>
          <cell r="C52" t="str">
            <v>Insert spring clip over plastic choke tube</v>
          </cell>
          <cell r="D52">
            <v>6.4000000000000001E-2</v>
          </cell>
          <cell r="E52">
            <v>0</v>
          </cell>
          <cell r="F52" t="str">
            <v>20</v>
          </cell>
          <cell r="G52">
            <v>371</v>
          </cell>
          <cell r="H52" t="str">
            <v>003</v>
          </cell>
          <cell r="I52">
            <v>5.1200000000000002E-2</v>
          </cell>
        </row>
        <row r="53">
          <cell r="A53">
            <v>8</v>
          </cell>
          <cell r="B53" t="str">
            <v>60</v>
          </cell>
          <cell r="C53" t="str">
            <v>Crate handling - Hook &amp; Regulator</v>
          </cell>
          <cell r="D53">
            <v>2.4E-2</v>
          </cell>
          <cell r="E53">
            <v>0</v>
          </cell>
          <cell r="F53" t="str">
            <v>30</v>
          </cell>
          <cell r="G53">
            <v>0</v>
          </cell>
          <cell r="I53">
            <v>1.9199999999999998E-2</v>
          </cell>
        </row>
        <row r="54">
          <cell r="A54">
            <v>8</v>
          </cell>
          <cell r="B54" t="str">
            <v>10</v>
          </cell>
          <cell r="C54" t="str">
            <v>Unload chassis on no. punc. m/c &amp; return with tackle</v>
          </cell>
          <cell r="D54">
            <v>0.18</v>
          </cell>
          <cell r="E54">
            <v>0</v>
          </cell>
          <cell r="F54" t="str">
            <v>50</v>
          </cell>
          <cell r="G54">
            <v>0</v>
          </cell>
          <cell r="I54">
            <v>0.14399999999999999</v>
          </cell>
        </row>
        <row r="55">
          <cell r="A55">
            <v>9</v>
          </cell>
          <cell r="B55" t="str">
            <v>10</v>
          </cell>
          <cell r="C55" t="str">
            <v>Position bottom race on hydraulic unit</v>
          </cell>
          <cell r="D55">
            <v>4.8000000000000001E-2</v>
          </cell>
          <cell r="E55">
            <v>0</v>
          </cell>
          <cell r="F55" t="str">
            <v>10</v>
          </cell>
          <cell r="G55">
            <v>0</v>
          </cell>
          <cell r="I55">
            <v>3.8399999999999997E-2</v>
          </cell>
        </row>
        <row r="56">
          <cell r="A56">
            <v>9</v>
          </cell>
          <cell r="B56" t="str">
            <v>10</v>
          </cell>
          <cell r="C56" t="str">
            <v>Pass tail lamp harness through diaphargm grommet</v>
          </cell>
          <cell r="D56">
            <v>9.6000000000000002E-2</v>
          </cell>
          <cell r="E56">
            <v>0</v>
          </cell>
          <cell r="F56" t="str">
            <v>20</v>
          </cell>
          <cell r="G56">
            <v>0</v>
          </cell>
          <cell r="I56">
            <v>7.6799999999999993E-2</v>
          </cell>
        </row>
        <row r="57">
          <cell r="A57">
            <v>9</v>
          </cell>
          <cell r="B57" t="str">
            <v>20</v>
          </cell>
          <cell r="C57" t="str">
            <v>Fit grommet for diaphragm.</v>
          </cell>
          <cell r="D57">
            <v>0.24</v>
          </cell>
          <cell r="E57">
            <v>0</v>
          </cell>
          <cell r="F57" t="str">
            <v>20</v>
          </cell>
          <cell r="G57">
            <v>242</v>
          </cell>
          <cell r="H57" t="str">
            <v>004</v>
          </cell>
          <cell r="I57">
            <v>0.192</v>
          </cell>
        </row>
        <row r="58">
          <cell r="A58">
            <v>9</v>
          </cell>
          <cell r="B58" t="str">
            <v>10</v>
          </cell>
          <cell r="C58" t="str">
            <v>Take rod upside, posn race &amp; lock, press button &amp; press bearing races</v>
          </cell>
          <cell r="D58">
            <v>7.1999999999999995E-2</v>
          </cell>
          <cell r="E58">
            <v>0.12</v>
          </cell>
          <cell r="F58" t="str">
            <v>30</v>
          </cell>
          <cell r="G58">
            <v>0</v>
          </cell>
          <cell r="I58">
            <v>0.17760000000000001</v>
          </cell>
        </row>
        <row r="59">
          <cell r="A59">
            <v>9</v>
          </cell>
          <cell r="B59" t="str">
            <v>10</v>
          </cell>
          <cell r="C59" t="str">
            <v>operate buttons  +  Forced idle for no punching cycle.</v>
          </cell>
          <cell r="D59">
            <v>0</v>
          </cell>
          <cell r="E59">
            <v>3.9E-2</v>
          </cell>
          <cell r="F59" t="str">
            <v>40</v>
          </cell>
          <cell r="G59">
            <v>558</v>
          </cell>
          <cell r="H59" t="str">
            <v>004</v>
          </cell>
          <cell r="I59">
            <v>3.9E-2</v>
          </cell>
        </row>
        <row r="60">
          <cell r="A60">
            <v>9</v>
          </cell>
          <cell r="B60" t="str">
            <v>20</v>
          </cell>
          <cell r="C60" t="str">
            <v>Check chassis no duly punched &amp; stick respective sticker</v>
          </cell>
          <cell r="D60">
            <v>0.1757</v>
          </cell>
          <cell r="E60">
            <v>0</v>
          </cell>
          <cell r="F60" t="str">
            <v>40</v>
          </cell>
          <cell r="G60">
            <v>429</v>
          </cell>
          <cell r="I60">
            <v>0.1406</v>
          </cell>
        </row>
        <row r="61">
          <cell r="A61">
            <v>9</v>
          </cell>
          <cell r="B61" t="str">
            <v>10</v>
          </cell>
          <cell r="C61" t="str">
            <v>Unlock rod , remove lock, takedown rod</v>
          </cell>
          <cell r="D61">
            <v>4.8000000000000001E-2</v>
          </cell>
          <cell r="E61">
            <v>0.13200000000000001</v>
          </cell>
          <cell r="F61" t="str">
            <v>50</v>
          </cell>
          <cell r="G61">
            <v>0</v>
          </cell>
          <cell r="I61">
            <v>0.1704</v>
          </cell>
        </row>
        <row r="62">
          <cell r="A62">
            <v>9</v>
          </cell>
          <cell r="B62" t="str">
            <v>20</v>
          </cell>
          <cell r="C62" t="str">
            <v>Forced idleness for co-op loading chassis on conveyor</v>
          </cell>
          <cell r="D62">
            <v>0.12</v>
          </cell>
          <cell r="E62">
            <v>0</v>
          </cell>
          <cell r="F62" t="str">
            <v>50</v>
          </cell>
          <cell r="G62">
            <v>0</v>
          </cell>
          <cell r="I62">
            <v>9.6000000000000002E-2</v>
          </cell>
        </row>
        <row r="63">
          <cell r="A63">
            <v>10</v>
          </cell>
          <cell r="B63" t="str">
            <v>10</v>
          </cell>
          <cell r="C63" t="str">
            <v>Takeout regulator &amp; blinker branch &amp; fit grommet</v>
          </cell>
          <cell r="D63">
            <v>0.24</v>
          </cell>
          <cell r="E63">
            <v>0</v>
          </cell>
          <cell r="F63" t="str">
            <v>20</v>
          </cell>
          <cell r="G63">
            <v>527</v>
          </cell>
          <cell r="H63" t="str">
            <v>001</v>
          </cell>
          <cell r="I63">
            <v>0.192</v>
          </cell>
        </row>
        <row r="64">
          <cell r="A64">
            <v>10</v>
          </cell>
          <cell r="B64" t="str">
            <v>10</v>
          </cell>
          <cell r="C64" t="str">
            <v>Screw preparation for regulator.</v>
          </cell>
          <cell r="D64">
            <v>8.3500000000000005E-2</v>
          </cell>
          <cell r="E64">
            <v>0</v>
          </cell>
          <cell r="F64" t="str">
            <v>30</v>
          </cell>
          <cell r="G64">
            <v>530</v>
          </cell>
          <cell r="H64" t="str">
            <v>001</v>
          </cell>
          <cell r="I64">
            <v>6.6799999999999998E-2</v>
          </cell>
        </row>
        <row r="65">
          <cell r="A65">
            <v>10</v>
          </cell>
          <cell r="B65" t="str">
            <v>20</v>
          </cell>
          <cell r="C65" t="str">
            <v>Collect regulator.</v>
          </cell>
          <cell r="D65">
            <v>0.06</v>
          </cell>
          <cell r="E65">
            <v>0</v>
          </cell>
          <cell r="F65" t="str">
            <v>30</v>
          </cell>
          <cell r="G65">
            <v>0</v>
          </cell>
          <cell r="I65">
            <v>4.8000000000000001E-2</v>
          </cell>
        </row>
        <row r="66">
          <cell r="A66">
            <v>10</v>
          </cell>
          <cell r="B66" t="str">
            <v>30</v>
          </cell>
          <cell r="C66" t="str">
            <v>Insert 1 screw through eyelet &amp; regulator and prefit.</v>
          </cell>
          <cell r="D66">
            <v>0.18729999999999999</v>
          </cell>
          <cell r="E66">
            <v>0</v>
          </cell>
          <cell r="F66" t="str">
            <v>30</v>
          </cell>
          <cell r="G66">
            <v>530</v>
          </cell>
          <cell r="H66" t="str">
            <v>003</v>
          </cell>
          <cell r="I66">
            <v>0.14979999999999999</v>
          </cell>
        </row>
        <row r="67">
          <cell r="A67">
            <v>10</v>
          </cell>
          <cell r="B67" t="str">
            <v>40</v>
          </cell>
          <cell r="C67" t="str">
            <v>Tighten regulator screw</v>
          </cell>
          <cell r="D67">
            <v>0.03</v>
          </cell>
          <cell r="E67">
            <v>7.0699999999999999E-2</v>
          </cell>
          <cell r="F67" t="str">
            <v>30</v>
          </cell>
          <cell r="G67">
            <v>530</v>
          </cell>
          <cell r="H67" t="str">
            <v>006</v>
          </cell>
          <cell r="I67">
            <v>9.4700000000000006E-2</v>
          </cell>
        </row>
        <row r="68">
          <cell r="A68">
            <v>10</v>
          </cell>
          <cell r="B68" t="str">
            <v>50</v>
          </cell>
          <cell r="C68" t="str">
            <v>Regulator connections 3 nos.</v>
          </cell>
          <cell r="D68">
            <v>0.29199999999999998</v>
          </cell>
          <cell r="E68">
            <v>0</v>
          </cell>
          <cell r="F68" t="str">
            <v>30</v>
          </cell>
          <cell r="G68">
            <v>530</v>
          </cell>
          <cell r="H68" t="str">
            <v>007</v>
          </cell>
          <cell r="I68">
            <v>0.2336</v>
          </cell>
        </row>
        <row r="69">
          <cell r="A69">
            <v>10</v>
          </cell>
          <cell r="B69" t="str">
            <v>10</v>
          </cell>
          <cell r="C69" t="str">
            <v>Unload chassis on no. punc. m/c &amp; return with tackle</v>
          </cell>
          <cell r="D69">
            <v>0.18</v>
          </cell>
          <cell r="E69">
            <v>0</v>
          </cell>
          <cell r="F69" t="str">
            <v>50</v>
          </cell>
          <cell r="G69">
            <v>0</v>
          </cell>
          <cell r="I69">
            <v>0.14399999999999999</v>
          </cell>
        </row>
        <row r="70">
          <cell r="A70">
            <v>11</v>
          </cell>
          <cell r="B70" t="str">
            <v>10</v>
          </cell>
          <cell r="C70" t="str">
            <v>Number plate bracket sub assly</v>
          </cell>
          <cell r="D70">
            <v>0.3</v>
          </cell>
          <cell r="E70">
            <v>0</v>
          </cell>
          <cell r="F70" t="str">
            <v>10</v>
          </cell>
          <cell r="G70">
            <v>0</v>
          </cell>
          <cell r="I70">
            <v>0.24</v>
          </cell>
        </row>
        <row r="71">
          <cell r="A71">
            <v>11</v>
          </cell>
          <cell r="B71" t="str">
            <v>20</v>
          </cell>
          <cell r="C71" t="str">
            <v>Number plate bracket fitment</v>
          </cell>
          <cell r="D71">
            <v>0.3</v>
          </cell>
          <cell r="E71">
            <v>0.1</v>
          </cell>
          <cell r="F71" t="str">
            <v>10</v>
          </cell>
          <cell r="G71">
            <v>0</v>
          </cell>
          <cell r="I71">
            <v>0.34</v>
          </cell>
        </row>
        <row r="72">
          <cell r="A72">
            <v>11</v>
          </cell>
          <cell r="B72" t="str">
            <v>20</v>
          </cell>
          <cell r="C72" t="str">
            <v>Fit R H plug (collection from bin)</v>
          </cell>
          <cell r="D72">
            <v>7.1999999999999995E-2</v>
          </cell>
          <cell r="E72">
            <v>0</v>
          </cell>
          <cell r="F72" t="str">
            <v>10</v>
          </cell>
          <cell r="G72">
            <v>0</v>
          </cell>
          <cell r="I72">
            <v>5.7599999999999998E-2</v>
          </cell>
        </row>
        <row r="73">
          <cell r="A73">
            <v>11</v>
          </cell>
          <cell r="B73" t="str">
            <v>30</v>
          </cell>
          <cell r="C73" t="str">
            <v>Fit rear number plate on 2 bolts</v>
          </cell>
          <cell r="D73">
            <v>0.3</v>
          </cell>
          <cell r="E73">
            <v>0.1</v>
          </cell>
          <cell r="F73" t="str">
            <v>10</v>
          </cell>
          <cell r="G73">
            <v>0</v>
          </cell>
          <cell r="I73">
            <v>0.34</v>
          </cell>
        </row>
        <row r="74">
          <cell r="A74">
            <v>12</v>
          </cell>
          <cell r="B74" t="str">
            <v>10</v>
          </cell>
          <cell r="C74" t="str">
            <v>Move to veh, push chassis &amp; posn rear support platform</v>
          </cell>
          <cell r="D74">
            <v>0.14399999999999999</v>
          </cell>
          <cell r="E74">
            <v>0</v>
          </cell>
          <cell r="F74" t="str">
            <v>10</v>
          </cell>
          <cell r="G74">
            <v>0</v>
          </cell>
          <cell r="I74">
            <v>0.1152</v>
          </cell>
        </row>
        <row r="75">
          <cell r="A75">
            <v>12</v>
          </cell>
          <cell r="B75" t="str">
            <v>20</v>
          </cell>
          <cell r="C75" t="str">
            <v>Invert chassis &amp; position it on trolley (rear side)</v>
          </cell>
          <cell r="D75">
            <v>0.125</v>
          </cell>
          <cell r="E75">
            <v>0</v>
          </cell>
          <cell r="F75" t="str">
            <v>10</v>
          </cell>
          <cell r="G75">
            <v>206</v>
          </cell>
          <cell r="H75" t="str">
            <v>006</v>
          </cell>
          <cell r="I75">
            <v>0.1</v>
          </cell>
        </row>
        <row r="76">
          <cell r="A76">
            <v>12</v>
          </cell>
          <cell r="B76" t="str">
            <v>10</v>
          </cell>
          <cell r="C76" t="str">
            <v>Pass tail lamp wire through reinforcement,chassis &amp; fitgrommet</v>
          </cell>
          <cell r="D76">
            <v>0.36</v>
          </cell>
          <cell r="E76">
            <v>0</v>
          </cell>
          <cell r="F76" t="str">
            <v>20</v>
          </cell>
          <cell r="G76">
            <v>408</v>
          </cell>
          <cell r="H76" t="str">
            <v>009</v>
          </cell>
          <cell r="I76">
            <v>0.28799999999999998</v>
          </cell>
        </row>
        <row r="77">
          <cell r="A77">
            <v>12</v>
          </cell>
          <cell r="B77" t="str">
            <v>20</v>
          </cell>
          <cell r="C77" t="str">
            <v>Move to rack, make 2 bolt sub assemblies.</v>
          </cell>
          <cell r="D77">
            <v>0.15429999999999999</v>
          </cell>
          <cell r="E77">
            <v>0</v>
          </cell>
          <cell r="F77" t="str">
            <v>20</v>
          </cell>
          <cell r="G77">
            <v>652</v>
          </cell>
          <cell r="H77" t="str">
            <v>1</v>
          </cell>
          <cell r="I77">
            <v>0.1234</v>
          </cell>
        </row>
        <row r="78">
          <cell r="A78">
            <v>12</v>
          </cell>
          <cell r="B78" t="str">
            <v>30</v>
          </cell>
          <cell r="C78" t="str">
            <v>Move to chassis, keep bolts on chassis</v>
          </cell>
          <cell r="D78">
            <v>0.06</v>
          </cell>
          <cell r="E78">
            <v>0</v>
          </cell>
          <cell r="F78" t="str">
            <v>20</v>
          </cell>
          <cell r="G78">
            <v>652</v>
          </cell>
          <cell r="H78" t="str">
            <v>2</v>
          </cell>
          <cell r="I78">
            <v>4.8000000000000001E-2</v>
          </cell>
        </row>
        <row r="79">
          <cell r="A79">
            <v>12</v>
          </cell>
          <cell r="B79" t="str">
            <v>5</v>
          </cell>
          <cell r="C79" t="str">
            <v>Connect tackle to chassis, load chassis on conv.,return with tackle</v>
          </cell>
          <cell r="D79">
            <v>0.18</v>
          </cell>
          <cell r="E79">
            <v>0</v>
          </cell>
          <cell r="F79" t="str">
            <v>802</v>
          </cell>
          <cell r="G79">
            <v>0</v>
          </cell>
          <cell r="I79">
            <v>0.14399999999999999</v>
          </cell>
        </row>
        <row r="80">
          <cell r="A80">
            <v>13</v>
          </cell>
          <cell r="B80" t="str">
            <v>10</v>
          </cell>
          <cell r="C80" t="str">
            <v>Stand clip greasing</v>
          </cell>
          <cell r="D80">
            <v>3.7499999999999999E-2</v>
          </cell>
          <cell r="E80">
            <v>0</v>
          </cell>
          <cell r="G80">
            <v>0</v>
          </cell>
          <cell r="I80">
            <v>0.03</v>
          </cell>
        </row>
        <row r="81">
          <cell r="A81">
            <v>13</v>
          </cell>
          <cell r="B81" t="str">
            <v>10</v>
          </cell>
          <cell r="C81" t="str">
            <v>Move to kit with screwdriver in hand, p-up stand from kit, move to veh, keep screw driver &amp; stand, adjust posn</v>
          </cell>
          <cell r="D81">
            <v>0.14199999999999999</v>
          </cell>
          <cell r="E81">
            <v>0</v>
          </cell>
          <cell r="F81" t="str">
            <v>10</v>
          </cell>
          <cell r="G81">
            <v>595</v>
          </cell>
          <cell r="H81" t="str">
            <v>4</v>
          </cell>
          <cell r="I81">
            <v>0.11360000000000001</v>
          </cell>
        </row>
        <row r="82">
          <cell r="A82">
            <v>13</v>
          </cell>
          <cell r="B82" t="str">
            <v>30</v>
          </cell>
          <cell r="C82" t="str">
            <v>Insert sheams under stand</v>
          </cell>
          <cell r="D82">
            <v>0.06</v>
          </cell>
          <cell r="E82">
            <v>0</v>
          </cell>
          <cell r="F82" t="str">
            <v>10</v>
          </cell>
          <cell r="G82">
            <v>0</v>
          </cell>
          <cell r="I82">
            <v>4.8000000000000001E-2</v>
          </cell>
        </row>
        <row r="83">
          <cell r="A83">
            <v>13</v>
          </cell>
          <cell r="B83" t="str">
            <v>30</v>
          </cell>
          <cell r="C83" t="str">
            <v>Insert stand(LH) bolts - 2 nos</v>
          </cell>
          <cell r="D83">
            <v>0.1</v>
          </cell>
          <cell r="E83">
            <v>0</v>
          </cell>
          <cell r="F83" t="str">
            <v>10</v>
          </cell>
          <cell r="G83">
            <v>0</v>
          </cell>
          <cell r="I83">
            <v>0.08</v>
          </cell>
        </row>
        <row r="84">
          <cell r="A84">
            <v>13</v>
          </cell>
          <cell r="B84" t="str">
            <v>30</v>
          </cell>
          <cell r="C84" t="str">
            <v>Invert chassis &amp; position it on trolley (front side)   help of co-optr.</v>
          </cell>
          <cell r="D84">
            <v>0.125</v>
          </cell>
          <cell r="E84">
            <v>0</v>
          </cell>
          <cell r="F84" t="str">
            <v>10</v>
          </cell>
          <cell r="G84">
            <v>206</v>
          </cell>
          <cell r="H84" t="str">
            <v>006</v>
          </cell>
          <cell r="I84">
            <v>0.1</v>
          </cell>
        </row>
        <row r="85">
          <cell r="A85">
            <v>13</v>
          </cell>
          <cell r="B85" t="str">
            <v>40</v>
          </cell>
          <cell r="C85" t="str">
            <v>Position 1 stand clip over stand &amp; bolts, adjust stand  &amp; bolts as per requirment.</v>
          </cell>
          <cell r="D85">
            <v>5.5500000000000001E-2</v>
          </cell>
          <cell r="E85">
            <v>0</v>
          </cell>
          <cell r="F85" t="str">
            <v>10</v>
          </cell>
          <cell r="G85">
            <v>595</v>
          </cell>
          <cell r="H85" t="str">
            <v>6</v>
          </cell>
          <cell r="I85">
            <v>4.4400000000000002E-2</v>
          </cell>
        </row>
        <row r="86">
          <cell r="A86">
            <v>13</v>
          </cell>
          <cell r="B86" t="str">
            <v>50</v>
          </cell>
          <cell r="C86" t="str">
            <v>Pick up 1 washer &amp; nut, prefit on bolt, adjust stand or bolt or both as per requirment, similarly prefit remai</v>
          </cell>
          <cell r="D86">
            <v>0.2364</v>
          </cell>
          <cell r="E86">
            <v>0</v>
          </cell>
          <cell r="F86" t="str">
            <v>10</v>
          </cell>
          <cell r="G86">
            <v>595</v>
          </cell>
          <cell r="H86" t="str">
            <v>7</v>
          </cell>
          <cell r="I86">
            <v>0.18909999999999999</v>
          </cell>
        </row>
        <row r="87">
          <cell r="A87">
            <v>13</v>
          </cell>
          <cell r="B87" t="str">
            <v>60</v>
          </cell>
          <cell r="C87" t="str">
            <v>Position spring holding clip, pick up spring, connect to stand hole, Pick up screw driver &amp; fit to clip</v>
          </cell>
          <cell r="D87">
            <v>0.1113</v>
          </cell>
          <cell r="E87">
            <v>0</v>
          </cell>
          <cell r="F87" t="str">
            <v>10</v>
          </cell>
          <cell r="G87">
            <v>595</v>
          </cell>
          <cell r="H87" t="str">
            <v>8</v>
          </cell>
          <cell r="I87">
            <v>8.8999999999999996E-2</v>
          </cell>
        </row>
        <row r="88">
          <cell r="A88">
            <v>13</v>
          </cell>
          <cell r="B88" t="str">
            <v>80</v>
          </cell>
          <cell r="C88" t="str">
            <v>Position rear brake cable to top side of stand &amp; remaining cables below stand</v>
          </cell>
          <cell r="D88">
            <v>5.8000000000000003E-2</v>
          </cell>
          <cell r="E88">
            <v>0</v>
          </cell>
          <cell r="F88" t="str">
            <v>10</v>
          </cell>
          <cell r="G88">
            <v>595</v>
          </cell>
          <cell r="H88" t="str">
            <v>10</v>
          </cell>
          <cell r="I88">
            <v>4.6399999999999997E-2</v>
          </cell>
        </row>
        <row r="89">
          <cell r="A89">
            <v>13</v>
          </cell>
          <cell r="B89" t="str">
            <v>100</v>
          </cell>
          <cell r="C89" t="str">
            <v>Buffer fitment 1 no</v>
          </cell>
          <cell r="D89">
            <v>0.13439999999999999</v>
          </cell>
          <cell r="E89">
            <v>0</v>
          </cell>
          <cell r="F89" t="str">
            <v>10</v>
          </cell>
          <cell r="G89">
            <v>0</v>
          </cell>
          <cell r="I89">
            <v>0.1075</v>
          </cell>
        </row>
        <row r="90">
          <cell r="A90">
            <v>13</v>
          </cell>
          <cell r="B90" t="str">
            <v>5</v>
          </cell>
          <cell r="C90" t="str">
            <v>Connect tackle to chassis, load chassis on conv.,return with tackle</v>
          </cell>
          <cell r="D90">
            <v>0.18</v>
          </cell>
          <cell r="E90">
            <v>0</v>
          </cell>
          <cell r="F90" t="str">
            <v>802</v>
          </cell>
          <cell r="G90">
            <v>0</v>
          </cell>
          <cell r="I90">
            <v>0.14399999999999999</v>
          </cell>
        </row>
        <row r="91">
          <cell r="A91">
            <v>14</v>
          </cell>
          <cell r="B91" t="str">
            <v>10</v>
          </cell>
          <cell r="C91" t="str">
            <v>Stand clip greasing</v>
          </cell>
          <cell r="D91">
            <v>3.7499999999999999E-2</v>
          </cell>
          <cell r="E91">
            <v>0</v>
          </cell>
          <cell r="G91">
            <v>0</v>
          </cell>
          <cell r="I91">
            <v>0.03</v>
          </cell>
        </row>
        <row r="92">
          <cell r="A92">
            <v>14</v>
          </cell>
          <cell r="B92" t="str">
            <v>20</v>
          </cell>
          <cell r="C92" t="str">
            <v>Move to rack, pick up all hardwere,(press buffer in oil), move to veh &amp; kepp this on chassis</v>
          </cell>
          <cell r="D92">
            <v>0.32400000000000001</v>
          </cell>
          <cell r="E92">
            <v>0</v>
          </cell>
          <cell r="F92" t="str">
            <v>10</v>
          </cell>
          <cell r="G92">
            <v>595</v>
          </cell>
          <cell r="H92" t="str">
            <v>5</v>
          </cell>
          <cell r="I92">
            <v>0.25919999999999999</v>
          </cell>
        </row>
        <row r="93">
          <cell r="A93">
            <v>14</v>
          </cell>
          <cell r="B93" t="str">
            <v>30</v>
          </cell>
          <cell r="C93" t="str">
            <v>Insert stand(RH) bolts - 2 nos</v>
          </cell>
          <cell r="D93">
            <v>0.1</v>
          </cell>
          <cell r="E93">
            <v>0</v>
          </cell>
          <cell r="F93" t="str">
            <v>10</v>
          </cell>
          <cell r="G93">
            <v>0</v>
          </cell>
          <cell r="I93">
            <v>0.08</v>
          </cell>
        </row>
        <row r="94">
          <cell r="A94">
            <v>14</v>
          </cell>
          <cell r="B94" t="str">
            <v>30</v>
          </cell>
          <cell r="C94" t="str">
            <v>Insert sheams under stand (RH)</v>
          </cell>
          <cell r="D94">
            <v>0.06</v>
          </cell>
          <cell r="E94">
            <v>0</v>
          </cell>
          <cell r="F94" t="str">
            <v>10</v>
          </cell>
          <cell r="G94">
            <v>0</v>
          </cell>
          <cell r="I94">
            <v>4.8000000000000001E-2</v>
          </cell>
        </row>
        <row r="95">
          <cell r="A95">
            <v>14</v>
          </cell>
          <cell r="B95" t="str">
            <v>40</v>
          </cell>
          <cell r="C95" t="str">
            <v>Position 1 stand clip  over stand &amp; bolts, adjust stand &amp; bolts as per requirment.</v>
          </cell>
          <cell r="D95">
            <v>5.5500000000000001E-2</v>
          </cell>
          <cell r="E95">
            <v>0</v>
          </cell>
          <cell r="F95" t="str">
            <v>10</v>
          </cell>
          <cell r="G95">
            <v>595</v>
          </cell>
          <cell r="H95" t="str">
            <v>6</v>
          </cell>
          <cell r="I95">
            <v>4.4400000000000002E-2</v>
          </cell>
        </row>
        <row r="96">
          <cell r="A96">
            <v>14</v>
          </cell>
          <cell r="B96" t="str">
            <v>50</v>
          </cell>
          <cell r="C96" t="str">
            <v>Pick up 1 washer &amp; nut, prefit on bolt, adjust stand or bolt or both as per requirment, similarly prefit remai</v>
          </cell>
          <cell r="D96">
            <v>0.2364</v>
          </cell>
          <cell r="E96">
            <v>0</v>
          </cell>
          <cell r="F96" t="str">
            <v>10</v>
          </cell>
          <cell r="G96">
            <v>595</v>
          </cell>
          <cell r="H96" t="str">
            <v>7</v>
          </cell>
          <cell r="I96">
            <v>0.18909999999999999</v>
          </cell>
        </row>
        <row r="97">
          <cell r="A97">
            <v>14</v>
          </cell>
          <cell r="B97" t="str">
            <v>70</v>
          </cell>
          <cell r="C97" t="str">
            <v>Grasp PNR, tighten 4 nuts &amp; release it.</v>
          </cell>
          <cell r="D97">
            <v>0.03</v>
          </cell>
          <cell r="E97">
            <v>0.20169999999999999</v>
          </cell>
          <cell r="F97" t="str">
            <v>10</v>
          </cell>
          <cell r="G97">
            <v>595</v>
          </cell>
          <cell r="H97" t="str">
            <v>9</v>
          </cell>
          <cell r="I97">
            <v>0.22570000000000001</v>
          </cell>
        </row>
        <row r="98">
          <cell r="A98">
            <v>14</v>
          </cell>
          <cell r="B98" t="str">
            <v>100</v>
          </cell>
          <cell r="C98" t="str">
            <v>Buffer fitment 1 no</v>
          </cell>
          <cell r="D98">
            <v>0.13439999999999999</v>
          </cell>
          <cell r="E98">
            <v>0</v>
          </cell>
          <cell r="F98" t="str">
            <v>10</v>
          </cell>
          <cell r="G98">
            <v>0</v>
          </cell>
          <cell r="I98">
            <v>0.1075</v>
          </cell>
        </row>
        <row r="99">
          <cell r="A99">
            <v>15</v>
          </cell>
          <cell r="B99" t="str">
            <v>40</v>
          </cell>
          <cell r="C99" t="str">
            <v>Move to kit, collect tail lamp from kit, move to veh</v>
          </cell>
          <cell r="D99">
            <v>0.06</v>
          </cell>
          <cell r="E99">
            <v>0</v>
          </cell>
          <cell r="F99" t="str">
            <v>20</v>
          </cell>
          <cell r="G99">
            <v>0</v>
          </cell>
          <cell r="I99">
            <v>4.8000000000000001E-2</v>
          </cell>
        </row>
        <row r="100">
          <cell r="A100">
            <v>15</v>
          </cell>
          <cell r="B100" t="str">
            <v>50</v>
          </cell>
          <cell r="C100" t="str">
            <v>Make coupler conn</v>
          </cell>
          <cell r="D100">
            <v>0.1646</v>
          </cell>
          <cell r="E100">
            <v>0</v>
          </cell>
          <cell r="F100" t="str">
            <v>20</v>
          </cell>
          <cell r="G100">
            <v>652</v>
          </cell>
          <cell r="H100" t="str">
            <v>3</v>
          </cell>
          <cell r="I100">
            <v>0.13170000000000001</v>
          </cell>
        </row>
        <row r="101">
          <cell r="A101">
            <v>15</v>
          </cell>
          <cell r="B101" t="str">
            <v>50</v>
          </cell>
          <cell r="C101" t="str">
            <v>Prefit tail lamp by 2 bolts.</v>
          </cell>
          <cell r="D101">
            <v>0.36</v>
          </cell>
          <cell r="E101">
            <v>0</v>
          </cell>
          <cell r="F101" t="str">
            <v>20</v>
          </cell>
          <cell r="G101">
            <v>652</v>
          </cell>
          <cell r="H101" t="str">
            <v>4</v>
          </cell>
          <cell r="I101">
            <v>0.28799999999999998</v>
          </cell>
        </row>
        <row r="102">
          <cell r="A102">
            <v>15</v>
          </cell>
          <cell r="B102" t="str">
            <v>60</v>
          </cell>
          <cell r="C102" t="str">
            <v>Tighten both the bolts by PNR.</v>
          </cell>
          <cell r="D102">
            <v>0.03</v>
          </cell>
          <cell r="E102">
            <v>0.20399999999999999</v>
          </cell>
          <cell r="F102" t="str">
            <v>20</v>
          </cell>
          <cell r="G102">
            <v>652</v>
          </cell>
          <cell r="H102" t="str">
            <v>5</v>
          </cell>
          <cell r="I102">
            <v>0.22800000000000001</v>
          </cell>
        </row>
        <row r="103">
          <cell r="A103">
            <v>15</v>
          </cell>
          <cell r="B103" t="str">
            <v>70</v>
          </cell>
          <cell r="C103" t="str">
            <v>Tail lamp bin handling</v>
          </cell>
          <cell r="D103">
            <v>2.5000000000000001E-2</v>
          </cell>
          <cell r="E103">
            <v>0</v>
          </cell>
          <cell r="F103" t="str">
            <v>20</v>
          </cell>
          <cell r="G103">
            <v>0</v>
          </cell>
          <cell r="I103">
            <v>0.02</v>
          </cell>
        </row>
        <row r="104">
          <cell r="A104">
            <v>15</v>
          </cell>
          <cell r="B104" t="str">
            <v>5</v>
          </cell>
          <cell r="C104" t="str">
            <v>Connect tackle to chassis, load chassis on conv.,return with tackle</v>
          </cell>
          <cell r="D104">
            <v>0.18</v>
          </cell>
          <cell r="E104">
            <v>0</v>
          </cell>
          <cell r="F104" t="str">
            <v>802</v>
          </cell>
          <cell r="G104">
            <v>0</v>
          </cell>
          <cell r="I104">
            <v>0.14399999999999999</v>
          </cell>
        </row>
        <row r="105">
          <cell r="A105">
            <v>16</v>
          </cell>
          <cell r="C105" t="str">
            <v>Insert br. outer</v>
          </cell>
          <cell r="D105">
            <v>7.4999999999999997E-2</v>
          </cell>
          <cell r="E105">
            <v>0</v>
          </cell>
          <cell r="G105">
            <v>0</v>
          </cell>
          <cell r="I105">
            <v>0.06</v>
          </cell>
        </row>
        <row r="106">
          <cell r="A106">
            <v>16</v>
          </cell>
          <cell r="B106" t="str">
            <v>70</v>
          </cell>
          <cell r="C106" t="str">
            <v>Collect rear brk.cable outer &amp; reach chassis           for insertion</v>
          </cell>
          <cell r="D106">
            <v>0.10100000000000001</v>
          </cell>
          <cell r="E106">
            <v>0</v>
          </cell>
          <cell r="F106" t="str">
            <v>10</v>
          </cell>
          <cell r="G106">
            <v>198</v>
          </cell>
          <cell r="H106" t="str">
            <v>002</v>
          </cell>
          <cell r="I106">
            <v>8.0799999999999997E-2</v>
          </cell>
        </row>
        <row r="107">
          <cell r="A107">
            <v>16</v>
          </cell>
          <cell r="B107" t="str">
            <v>10</v>
          </cell>
          <cell r="C107" t="str">
            <v>Pull rear brake switch wire</v>
          </cell>
          <cell r="D107">
            <v>0.18</v>
          </cell>
          <cell r="E107">
            <v>0</v>
          </cell>
          <cell r="F107" t="str">
            <v>20</v>
          </cell>
          <cell r="G107">
            <v>0</v>
          </cell>
          <cell r="I107">
            <v>0.14399999999999999</v>
          </cell>
        </row>
        <row r="108">
          <cell r="A108">
            <v>16</v>
          </cell>
          <cell r="B108" t="str">
            <v>20</v>
          </cell>
          <cell r="C108" t="str">
            <v>Arrange rear brake outer out of window</v>
          </cell>
          <cell r="D108">
            <v>0.1128</v>
          </cell>
          <cell r="E108">
            <v>0</v>
          </cell>
          <cell r="F108" t="str">
            <v>20</v>
          </cell>
          <cell r="G108">
            <v>0</v>
          </cell>
          <cell r="I108">
            <v>9.0200000000000002E-2</v>
          </cell>
        </row>
        <row r="109">
          <cell r="A109">
            <v>16</v>
          </cell>
          <cell r="B109" t="str">
            <v>30</v>
          </cell>
          <cell r="C109" t="str">
            <v>Move, collect br. pedal sub assly from kit</v>
          </cell>
          <cell r="D109">
            <v>0.06</v>
          </cell>
          <cell r="E109">
            <v>0</v>
          </cell>
          <cell r="F109" t="str">
            <v>20</v>
          </cell>
          <cell r="G109">
            <v>0</v>
          </cell>
          <cell r="I109">
            <v>4.8000000000000001E-2</v>
          </cell>
        </row>
        <row r="110">
          <cell r="A110">
            <v>16</v>
          </cell>
          <cell r="B110" t="str">
            <v>40</v>
          </cell>
          <cell r="C110" t="str">
            <v>Pass inner through outer. Position cable cup in br. pedal assly</v>
          </cell>
          <cell r="D110">
            <v>0.13880000000000001</v>
          </cell>
          <cell r="E110">
            <v>0</v>
          </cell>
          <cell r="F110" t="str">
            <v>20</v>
          </cell>
          <cell r="G110">
            <v>0</v>
          </cell>
          <cell r="I110">
            <v>0.111</v>
          </cell>
        </row>
        <row r="111">
          <cell r="A111">
            <v>16</v>
          </cell>
          <cell r="B111" t="str">
            <v>50</v>
          </cell>
          <cell r="C111" t="str">
            <v>Arrange harness &amp; make 2 br. switch connections.</v>
          </cell>
          <cell r="D111">
            <v>0.1714</v>
          </cell>
          <cell r="E111">
            <v>0</v>
          </cell>
          <cell r="F111" t="str">
            <v>20</v>
          </cell>
          <cell r="G111">
            <v>0</v>
          </cell>
          <cell r="I111">
            <v>0.1371</v>
          </cell>
        </row>
        <row r="112">
          <cell r="A112">
            <v>16</v>
          </cell>
          <cell r="B112" t="str">
            <v>60</v>
          </cell>
          <cell r="C112" t="str">
            <v>Insert br. pedal assly, Arrange harness &amp; outer inside chassis , pull br. inner(if required) position assly on</v>
          </cell>
          <cell r="D112">
            <v>0.16839999999999999</v>
          </cell>
          <cell r="E112">
            <v>0</v>
          </cell>
          <cell r="F112" t="str">
            <v>20</v>
          </cell>
          <cell r="G112">
            <v>0</v>
          </cell>
          <cell r="I112">
            <v>0.13469999999999999</v>
          </cell>
        </row>
        <row r="113">
          <cell r="A113">
            <v>16</v>
          </cell>
          <cell r="B113" t="str">
            <v>5</v>
          </cell>
          <cell r="C113" t="str">
            <v>Connect tackle to chassis, load chassis on conv.,return with tackle</v>
          </cell>
          <cell r="D113">
            <v>0.18</v>
          </cell>
          <cell r="E113">
            <v>0</v>
          </cell>
          <cell r="F113" t="str">
            <v>802</v>
          </cell>
          <cell r="G113">
            <v>0</v>
          </cell>
          <cell r="I113">
            <v>0.14399999999999999</v>
          </cell>
        </row>
        <row r="114">
          <cell r="A114">
            <v>17</v>
          </cell>
          <cell r="C114" t="str">
            <v>Revert chassis &amp; load on conv.</v>
          </cell>
          <cell r="D114">
            <v>0.5</v>
          </cell>
          <cell r="E114">
            <v>0</v>
          </cell>
          <cell r="G114">
            <v>0</v>
          </cell>
          <cell r="I114">
            <v>0.4</v>
          </cell>
        </row>
        <row r="115">
          <cell r="A115">
            <v>17</v>
          </cell>
          <cell r="B115" t="str">
            <v>80</v>
          </cell>
          <cell r="C115" t="str">
            <v>Insert bolts into chassis &amp; pedal &amp; prefit flange nut</v>
          </cell>
          <cell r="D115">
            <v>0.19489999999999999</v>
          </cell>
          <cell r="E115">
            <v>0</v>
          </cell>
          <cell r="F115" t="str">
            <v>20</v>
          </cell>
          <cell r="G115">
            <v>0</v>
          </cell>
          <cell r="I115">
            <v>0.15590000000000001</v>
          </cell>
        </row>
        <row r="116">
          <cell r="A116">
            <v>17</v>
          </cell>
          <cell r="B116" t="str">
            <v>90</v>
          </cell>
          <cell r="C116" t="str">
            <v>Similarly prefit second bolt &amp; nut</v>
          </cell>
          <cell r="D116">
            <v>0.16969999999999999</v>
          </cell>
          <cell r="E116">
            <v>0</v>
          </cell>
          <cell r="F116" t="str">
            <v>20</v>
          </cell>
          <cell r="G116">
            <v>0</v>
          </cell>
          <cell r="I116">
            <v>0.1358</v>
          </cell>
        </row>
        <row r="117">
          <cell r="A117">
            <v>17</v>
          </cell>
          <cell r="B117" t="str">
            <v>100</v>
          </cell>
          <cell r="C117" t="str">
            <v>Collect PNR &amp; position on bolt</v>
          </cell>
          <cell r="D117">
            <v>5.9799999999999999E-2</v>
          </cell>
          <cell r="E117">
            <v>0</v>
          </cell>
          <cell r="F117" t="str">
            <v>20</v>
          </cell>
          <cell r="G117">
            <v>0</v>
          </cell>
          <cell r="I117">
            <v>4.7800000000000002E-2</v>
          </cell>
        </row>
        <row r="118">
          <cell r="A118">
            <v>17</v>
          </cell>
          <cell r="B118" t="str">
            <v>110</v>
          </cell>
          <cell r="C118" t="str">
            <v>Tighten brake pedal nut bolts &amp; leave PNR.</v>
          </cell>
          <cell r="D118">
            <v>0.03</v>
          </cell>
          <cell r="E118">
            <v>0.1133</v>
          </cell>
          <cell r="F118" t="str">
            <v>20</v>
          </cell>
          <cell r="G118">
            <v>0</v>
          </cell>
          <cell r="I118">
            <v>0.13730000000000001</v>
          </cell>
        </row>
        <row r="119">
          <cell r="A119">
            <v>18</v>
          </cell>
          <cell r="C119" t="str">
            <v>Keep mud flap sa in kit</v>
          </cell>
          <cell r="D119">
            <v>6.25E-2</v>
          </cell>
          <cell r="E119">
            <v>0</v>
          </cell>
          <cell r="G119">
            <v>0</v>
          </cell>
          <cell r="I119">
            <v>0.05</v>
          </cell>
        </row>
        <row r="120">
          <cell r="A120">
            <v>18</v>
          </cell>
          <cell r="C120" t="str">
            <v>Revert chassis &amp; load on conv</v>
          </cell>
          <cell r="D120">
            <v>0.5</v>
          </cell>
          <cell r="E120">
            <v>0</v>
          </cell>
          <cell r="G120">
            <v>0</v>
          </cell>
          <cell r="I120">
            <v>0.4</v>
          </cell>
        </row>
        <row r="121">
          <cell r="A121">
            <v>18</v>
          </cell>
          <cell r="B121" t="str">
            <v>10</v>
          </cell>
          <cell r="C121" t="str">
            <v>Move to bin, maket bolt s/a, p-up 2 nuts, 2 bolts, move chassis &amp; keep it on trolley.</v>
          </cell>
          <cell r="D121">
            <v>0.24</v>
          </cell>
          <cell r="E121">
            <v>0</v>
          </cell>
          <cell r="F121" t="str">
            <v>10</v>
          </cell>
          <cell r="G121">
            <v>0</v>
          </cell>
          <cell r="I121">
            <v>0.192</v>
          </cell>
        </row>
        <row r="122">
          <cell r="A122">
            <v>18</v>
          </cell>
          <cell r="B122" t="str">
            <v>70</v>
          </cell>
          <cell r="C122" t="str">
            <v>Prefit bolt</v>
          </cell>
          <cell r="D122">
            <v>0.12</v>
          </cell>
          <cell r="E122">
            <v>0</v>
          </cell>
          <cell r="F122" t="str">
            <v>20</v>
          </cell>
          <cell r="G122">
            <v>0</v>
          </cell>
          <cell r="I122">
            <v>9.6000000000000002E-2</v>
          </cell>
        </row>
        <row r="123">
          <cell r="A123">
            <v>19</v>
          </cell>
          <cell r="B123" t="str">
            <v>10</v>
          </cell>
          <cell r="C123" t="str">
            <v>Collect rear shock abs.assly ,spring washer,nut        and keep on chassis</v>
          </cell>
          <cell r="D123">
            <v>0.106</v>
          </cell>
          <cell r="E123">
            <v>0</v>
          </cell>
          <cell r="F123" t="str">
            <v>10</v>
          </cell>
          <cell r="G123">
            <v>320</v>
          </cell>
          <cell r="I123">
            <v>8.48E-2</v>
          </cell>
        </row>
        <row r="124">
          <cell r="A124">
            <v>19</v>
          </cell>
          <cell r="B124" t="str">
            <v>20</v>
          </cell>
          <cell r="C124" t="str">
            <v>Position rear shock abs. from lower side of chassis    collect &amp; position spring washer &amp; nut on boltof shock</v>
          </cell>
          <cell r="D124">
            <v>0.33900000000000002</v>
          </cell>
          <cell r="E124">
            <v>0</v>
          </cell>
          <cell r="F124" t="str">
            <v>10</v>
          </cell>
          <cell r="G124">
            <v>198</v>
          </cell>
          <cell r="H124" t="str">
            <v>008</v>
          </cell>
          <cell r="I124">
            <v>0.2712</v>
          </cell>
        </row>
        <row r="125">
          <cell r="A125">
            <v>19</v>
          </cell>
          <cell r="B125" t="str">
            <v>30</v>
          </cell>
          <cell r="C125" t="str">
            <v>Fit bonnet key grommet.(collection from bin)</v>
          </cell>
          <cell r="D125">
            <v>7.4999999999999997E-2</v>
          </cell>
          <cell r="E125">
            <v>0</v>
          </cell>
          <cell r="F125" t="str">
            <v>10</v>
          </cell>
          <cell r="G125">
            <v>242</v>
          </cell>
          <cell r="H125" t="str">
            <v>006</v>
          </cell>
          <cell r="I125">
            <v>0.06</v>
          </cell>
        </row>
        <row r="126">
          <cell r="A126">
            <v>19</v>
          </cell>
          <cell r="B126" t="str">
            <v>30</v>
          </cell>
          <cell r="C126" t="str">
            <v>Tighten shox nut by pneumatic nut runner</v>
          </cell>
          <cell r="D126">
            <v>0.1</v>
          </cell>
          <cell r="E126">
            <v>0.2</v>
          </cell>
          <cell r="F126" t="str">
            <v>10</v>
          </cell>
          <cell r="G126">
            <v>198</v>
          </cell>
          <cell r="H126" t="str">
            <v>009</v>
          </cell>
          <cell r="I126">
            <v>0.28000000000000003</v>
          </cell>
        </row>
        <row r="127">
          <cell r="A127">
            <v>19</v>
          </cell>
          <cell r="B127" t="str">
            <v>40</v>
          </cell>
          <cell r="C127" t="str">
            <v>Trolley handling - Rear shox</v>
          </cell>
          <cell r="D127">
            <v>1.2E-2</v>
          </cell>
          <cell r="E127">
            <v>0</v>
          </cell>
          <cell r="F127" t="str">
            <v>10</v>
          </cell>
          <cell r="G127">
            <v>0</v>
          </cell>
          <cell r="I127">
            <v>9.5999999999999992E-3</v>
          </cell>
        </row>
        <row r="128">
          <cell r="A128">
            <v>19</v>
          </cell>
          <cell r="B128" t="str">
            <v>30</v>
          </cell>
          <cell r="C128" t="str">
            <v>Chalk powder application on chassis no.</v>
          </cell>
          <cell r="D128">
            <v>6.3299999999999995E-2</v>
          </cell>
          <cell r="E128">
            <v>0</v>
          </cell>
          <cell r="F128" t="str">
            <v>20</v>
          </cell>
          <cell r="G128">
            <v>408</v>
          </cell>
          <cell r="H128" t="str">
            <v>001</v>
          </cell>
          <cell r="I128">
            <v>5.0599999999999999E-2</v>
          </cell>
        </row>
        <row r="129">
          <cell r="A129">
            <v>19</v>
          </cell>
          <cell r="B129" t="str">
            <v>40</v>
          </cell>
          <cell r="C129" t="str">
            <v>Casing fitment</v>
          </cell>
          <cell r="D129">
            <v>0.192</v>
          </cell>
          <cell r="E129">
            <v>0</v>
          </cell>
          <cell r="F129" t="str">
            <v>20</v>
          </cell>
          <cell r="G129">
            <v>0</v>
          </cell>
          <cell r="I129">
            <v>0.15359999999999999</v>
          </cell>
        </row>
        <row r="130">
          <cell r="A130">
            <v>20</v>
          </cell>
          <cell r="C130" t="str">
            <v>Remove br. outer &amp; keep on chassis</v>
          </cell>
          <cell r="D130">
            <v>6.25E-2</v>
          </cell>
          <cell r="E130">
            <v>0</v>
          </cell>
          <cell r="G130">
            <v>0</v>
          </cell>
          <cell r="I130">
            <v>0.05</v>
          </cell>
        </row>
        <row r="131">
          <cell r="A131">
            <v>20</v>
          </cell>
          <cell r="B131" t="str">
            <v>10</v>
          </cell>
          <cell r="C131" t="str">
            <v>Collect gear, accl, clutch, brake cables, sleeve &amp; move to chassis &amp; keep brake cable &amp; sleeve on chassis</v>
          </cell>
          <cell r="D131">
            <v>0.192</v>
          </cell>
          <cell r="E131">
            <v>0</v>
          </cell>
          <cell r="F131" t="str">
            <v>10</v>
          </cell>
          <cell r="G131">
            <v>0</v>
          </cell>
          <cell r="I131">
            <v>0.15359999999999999</v>
          </cell>
        </row>
        <row r="132">
          <cell r="A132">
            <v>20</v>
          </cell>
          <cell r="B132" t="str">
            <v>20</v>
          </cell>
          <cell r="C132" t="str">
            <v>Insert accl cable thro.chassis</v>
          </cell>
          <cell r="D132">
            <v>9.6000000000000002E-2</v>
          </cell>
          <cell r="E132">
            <v>0</v>
          </cell>
          <cell r="F132" t="str">
            <v>10</v>
          </cell>
          <cell r="G132">
            <v>202</v>
          </cell>
          <cell r="H132" t="str">
            <v>002</v>
          </cell>
          <cell r="I132">
            <v>7.6799999999999993E-2</v>
          </cell>
        </row>
        <row r="133">
          <cell r="A133">
            <v>20</v>
          </cell>
          <cell r="B133" t="str">
            <v>30</v>
          </cell>
          <cell r="C133" t="str">
            <v>Pull it out of rear portion thro.the grommet           and put this end thro.hole for bellow of chassis</v>
          </cell>
          <cell r="D133">
            <v>0.17699999999999999</v>
          </cell>
          <cell r="E133">
            <v>0</v>
          </cell>
          <cell r="F133" t="str">
            <v>10</v>
          </cell>
          <cell r="G133">
            <v>202</v>
          </cell>
          <cell r="H133" t="str">
            <v>003</v>
          </cell>
          <cell r="I133">
            <v>0.1416</v>
          </cell>
        </row>
        <row r="134">
          <cell r="A134">
            <v>20</v>
          </cell>
          <cell r="B134" t="str">
            <v>40</v>
          </cell>
          <cell r="C134" t="str">
            <v>Insert 2 gear &amp; 1 clutch cables through  upper terminal</v>
          </cell>
          <cell r="D134">
            <v>0.192</v>
          </cell>
          <cell r="E134">
            <v>0</v>
          </cell>
          <cell r="F134" t="str">
            <v>10</v>
          </cell>
          <cell r="G134">
            <v>202</v>
          </cell>
          <cell r="H134" t="str">
            <v>004</v>
          </cell>
          <cell r="I134">
            <v>0.15359999999999999</v>
          </cell>
        </row>
        <row r="135">
          <cell r="A135">
            <v>20</v>
          </cell>
          <cell r="B135" t="str">
            <v>50</v>
          </cell>
          <cell r="C135" t="str">
            <v>Pull out clutch cable outer from rear &amp; adjust</v>
          </cell>
          <cell r="D135">
            <v>8.6999999999999994E-2</v>
          </cell>
          <cell r="E135">
            <v>0</v>
          </cell>
          <cell r="F135" t="str">
            <v>10</v>
          </cell>
          <cell r="G135">
            <v>202</v>
          </cell>
          <cell r="H135" t="str">
            <v>005</v>
          </cell>
          <cell r="I135">
            <v>6.9599999999999995E-2</v>
          </cell>
        </row>
        <row r="136">
          <cell r="A136">
            <v>20</v>
          </cell>
          <cell r="B136" t="str">
            <v>60</v>
          </cell>
          <cell r="C136" t="str">
            <v>Take out gear wires thro.grommet</v>
          </cell>
          <cell r="D136">
            <v>9.0999999999999998E-2</v>
          </cell>
          <cell r="E136">
            <v>0</v>
          </cell>
          <cell r="F136" t="str">
            <v>10</v>
          </cell>
          <cell r="G136">
            <v>202</v>
          </cell>
          <cell r="H136" t="str">
            <v>006</v>
          </cell>
          <cell r="I136">
            <v>7.2800000000000004E-2</v>
          </cell>
        </row>
        <row r="137">
          <cell r="A137">
            <v>20</v>
          </cell>
          <cell r="B137" t="str">
            <v>80</v>
          </cell>
          <cell r="C137" t="str">
            <v>Insert rear brk.outer thro.grommet &amp; position</v>
          </cell>
          <cell r="D137">
            <v>0.2</v>
          </cell>
          <cell r="E137">
            <v>0</v>
          </cell>
          <cell r="F137" t="str">
            <v>10</v>
          </cell>
          <cell r="G137">
            <v>198</v>
          </cell>
          <cell r="H137" t="str">
            <v>003</v>
          </cell>
          <cell r="I137">
            <v>0.16</v>
          </cell>
        </row>
        <row r="138">
          <cell r="A138">
            <v>20</v>
          </cell>
          <cell r="B138" t="str">
            <v>90</v>
          </cell>
          <cell r="C138" t="str">
            <v>Pull out clutch cable outer &amp; posn.thro.grommet.</v>
          </cell>
          <cell r="D138">
            <v>0.21199999999999999</v>
          </cell>
          <cell r="E138">
            <v>0</v>
          </cell>
          <cell r="F138" t="str">
            <v>10</v>
          </cell>
          <cell r="G138">
            <v>198</v>
          </cell>
          <cell r="H138" t="str">
            <v>004</v>
          </cell>
          <cell r="I138">
            <v>0.1696</v>
          </cell>
        </row>
        <row r="139">
          <cell r="A139">
            <v>20</v>
          </cell>
          <cell r="B139" t="str">
            <v>100</v>
          </cell>
          <cell r="C139" t="str">
            <v>Additional time for classic type cable insertion obst.</v>
          </cell>
          <cell r="D139">
            <v>0.36</v>
          </cell>
          <cell r="E139">
            <v>0</v>
          </cell>
          <cell r="F139" t="str">
            <v>10</v>
          </cell>
          <cell r="G139">
            <v>0</v>
          </cell>
          <cell r="I139">
            <v>0.28799999999999998</v>
          </cell>
        </row>
        <row r="140">
          <cell r="A140">
            <v>20</v>
          </cell>
          <cell r="B140" t="str">
            <v>110</v>
          </cell>
          <cell r="C140" t="str">
            <v>Insert plastic sleeve over gear cables</v>
          </cell>
          <cell r="D140">
            <v>0.12</v>
          </cell>
          <cell r="E140">
            <v>0</v>
          </cell>
          <cell r="F140" t="str">
            <v>10</v>
          </cell>
          <cell r="G140">
            <v>0</v>
          </cell>
          <cell r="I140">
            <v>9.6000000000000002E-2</v>
          </cell>
        </row>
        <row r="141">
          <cell r="A141">
            <v>20</v>
          </cell>
          <cell r="B141" t="str">
            <v>10</v>
          </cell>
          <cell r="C141" t="str">
            <v>Insert junction box harness through grommet.Fit grommet</v>
          </cell>
          <cell r="D141">
            <v>0.51600000000000001</v>
          </cell>
          <cell r="E141">
            <v>0</v>
          </cell>
          <cell r="F141" t="str">
            <v>20</v>
          </cell>
          <cell r="G141">
            <v>208</v>
          </cell>
          <cell r="H141" t="str">
            <v>006</v>
          </cell>
          <cell r="I141">
            <v>0.4128</v>
          </cell>
        </row>
        <row r="142">
          <cell r="A142">
            <v>20</v>
          </cell>
          <cell r="B142" t="str">
            <v>20</v>
          </cell>
          <cell r="C142" t="str">
            <v>Remove choke cable through J-box grommet, tuck under central matting</v>
          </cell>
          <cell r="D142">
            <v>0.14399999999999999</v>
          </cell>
          <cell r="E142">
            <v>0</v>
          </cell>
          <cell r="F142" t="str">
            <v>20</v>
          </cell>
          <cell r="G142">
            <v>0</v>
          </cell>
          <cell r="I142">
            <v>0.1152</v>
          </cell>
        </row>
        <row r="143">
          <cell r="A143">
            <v>22</v>
          </cell>
          <cell r="B143" t="str">
            <v>10</v>
          </cell>
          <cell r="C143" t="str">
            <v>Move to kit, pick up tray containing bonnet key-s/a,tray grommet,connector,from kit. Move to veh &amp; keep on it</v>
          </cell>
          <cell r="D143">
            <v>7.1999999999999995E-2</v>
          </cell>
          <cell r="E143">
            <v>0</v>
          </cell>
          <cell r="F143" t="str">
            <v>10</v>
          </cell>
          <cell r="G143">
            <v>0</v>
          </cell>
          <cell r="I143">
            <v>5.7599999999999998E-2</v>
          </cell>
        </row>
        <row r="144">
          <cell r="A144">
            <v>22</v>
          </cell>
          <cell r="B144" t="str">
            <v>10</v>
          </cell>
          <cell r="C144" t="str">
            <v>Insert bonnet key &amp; place spring washer,nut from       other side of key</v>
          </cell>
          <cell r="D144">
            <v>0.214</v>
          </cell>
          <cell r="E144">
            <v>0</v>
          </cell>
          <cell r="F144" t="str">
            <v>20</v>
          </cell>
          <cell r="G144">
            <v>206</v>
          </cell>
          <cell r="H144" t="str">
            <v>004</v>
          </cell>
          <cell r="I144">
            <v>0.17119999999999999</v>
          </cell>
        </row>
        <row r="145">
          <cell r="A145">
            <v>22</v>
          </cell>
          <cell r="B145" t="str">
            <v>20</v>
          </cell>
          <cell r="C145" t="str">
            <v>Bonnet key earthing.</v>
          </cell>
          <cell r="D145">
            <v>0.12</v>
          </cell>
          <cell r="E145">
            <v>0</v>
          </cell>
          <cell r="F145" t="str">
            <v>20</v>
          </cell>
          <cell r="G145">
            <v>0</v>
          </cell>
          <cell r="I145">
            <v>9.6000000000000002E-2</v>
          </cell>
        </row>
        <row r="146">
          <cell r="A146">
            <v>22</v>
          </cell>
          <cell r="B146" t="str">
            <v>30</v>
          </cell>
          <cell r="C146" t="str">
            <v>Collect box spanner &amp; tighten bonnet key &amp; keep        spanner on next vehicle</v>
          </cell>
          <cell r="D146">
            <v>0.32900000000000001</v>
          </cell>
          <cell r="E146">
            <v>0</v>
          </cell>
          <cell r="F146" t="str">
            <v>20</v>
          </cell>
          <cell r="G146">
            <v>206</v>
          </cell>
          <cell r="H146" t="str">
            <v>005</v>
          </cell>
          <cell r="I146">
            <v>0.26319999999999999</v>
          </cell>
        </row>
        <row r="147">
          <cell r="A147">
            <v>22</v>
          </cell>
          <cell r="B147" t="str">
            <v>40</v>
          </cell>
          <cell r="C147" t="str">
            <v>Fit breather grommet</v>
          </cell>
          <cell r="D147">
            <v>8.1000000000000003E-2</v>
          </cell>
          <cell r="E147">
            <v>0</v>
          </cell>
          <cell r="F147" t="str">
            <v>20</v>
          </cell>
          <cell r="G147">
            <v>0</v>
          </cell>
          <cell r="I147">
            <v>6.4799999999999996E-2</v>
          </cell>
        </row>
        <row r="148">
          <cell r="A148">
            <v>22</v>
          </cell>
          <cell r="B148" t="str">
            <v>10</v>
          </cell>
          <cell r="C148" t="str">
            <v>Connector assly fitment.</v>
          </cell>
          <cell r="D148">
            <v>0.36</v>
          </cell>
          <cell r="E148">
            <v>0</v>
          </cell>
          <cell r="F148" t="str">
            <v>30</v>
          </cell>
          <cell r="G148">
            <v>512</v>
          </cell>
          <cell r="I148">
            <v>0.28799999999999998</v>
          </cell>
        </row>
        <row r="149">
          <cell r="A149">
            <v>23</v>
          </cell>
          <cell r="C149" t="str">
            <v>Mudflap collection from kit</v>
          </cell>
          <cell r="D149">
            <v>6.25E-2</v>
          </cell>
          <cell r="E149">
            <v>0</v>
          </cell>
          <cell r="G149">
            <v>0</v>
          </cell>
          <cell r="I149">
            <v>0.05</v>
          </cell>
        </row>
        <row r="150">
          <cell r="A150">
            <v>23</v>
          </cell>
          <cell r="B150" t="str">
            <v>10</v>
          </cell>
          <cell r="C150" t="str">
            <v>Move to kit, collect filter sa.move to bin collect 2   bolts, diaphargm grommet &amp; keep on veh.</v>
          </cell>
          <cell r="D150">
            <v>0.14399999999999999</v>
          </cell>
          <cell r="E150">
            <v>0</v>
          </cell>
          <cell r="F150" t="str">
            <v>10</v>
          </cell>
          <cell r="G150">
            <v>0</v>
          </cell>
          <cell r="I150">
            <v>0.1152</v>
          </cell>
        </row>
        <row r="151">
          <cell r="A151">
            <v>23</v>
          </cell>
          <cell r="B151" t="str">
            <v>20</v>
          </cell>
          <cell r="C151" t="str">
            <v>Remove cartridge (rubber strip is already put on cartridge) &amp; keep on veh</v>
          </cell>
          <cell r="D151">
            <v>0.12</v>
          </cell>
          <cell r="E151">
            <v>0</v>
          </cell>
          <cell r="F151" t="str">
            <v>10</v>
          </cell>
          <cell r="G151">
            <v>0</v>
          </cell>
          <cell r="I151">
            <v>9.6000000000000002E-2</v>
          </cell>
        </row>
        <row r="152">
          <cell r="A152">
            <v>23</v>
          </cell>
          <cell r="B152" t="str">
            <v>20</v>
          </cell>
          <cell r="C152" t="str">
            <v>Arrange wires below plastic tray</v>
          </cell>
          <cell r="D152">
            <v>0.06</v>
          </cell>
          <cell r="E152">
            <v>0</v>
          </cell>
          <cell r="F152" t="str">
            <v>30</v>
          </cell>
          <cell r="G152">
            <v>0</v>
          </cell>
          <cell r="I152">
            <v>4.8000000000000001E-2</v>
          </cell>
        </row>
        <row r="153">
          <cell r="A153">
            <v>23</v>
          </cell>
          <cell r="B153" t="str">
            <v>30</v>
          </cell>
          <cell r="C153" t="str">
            <v>Pick up plastic tray , position &amp; press it down.</v>
          </cell>
          <cell r="D153">
            <v>0.1159</v>
          </cell>
          <cell r="E153">
            <v>0</v>
          </cell>
          <cell r="F153" t="str">
            <v>30</v>
          </cell>
          <cell r="G153">
            <v>218</v>
          </cell>
          <cell r="H153" t="str">
            <v>004</v>
          </cell>
          <cell r="I153">
            <v>9.2700000000000005E-2</v>
          </cell>
        </row>
        <row r="154">
          <cell r="A154">
            <v>23</v>
          </cell>
          <cell r="B154" t="str">
            <v>40</v>
          </cell>
          <cell r="C154" t="str">
            <v>Fit tray grommet</v>
          </cell>
          <cell r="D154">
            <v>0.24</v>
          </cell>
          <cell r="E154">
            <v>0</v>
          </cell>
          <cell r="F154" t="str">
            <v>30</v>
          </cell>
          <cell r="G154">
            <v>0</v>
          </cell>
          <cell r="I154">
            <v>0.192</v>
          </cell>
        </row>
        <row r="155">
          <cell r="A155">
            <v>24</v>
          </cell>
          <cell r="B155" t="str">
            <v>10</v>
          </cell>
          <cell r="C155" t="str">
            <v>Insert air filter, prefit 2 bolts, tighten by PNR</v>
          </cell>
          <cell r="D155">
            <v>0.5</v>
          </cell>
          <cell r="E155">
            <v>0.08</v>
          </cell>
          <cell r="F155" t="str">
            <v>30</v>
          </cell>
          <cell r="G155">
            <v>0</v>
          </cell>
          <cell r="I155">
            <v>0.48</v>
          </cell>
        </row>
        <row r="156">
          <cell r="A156">
            <v>24</v>
          </cell>
          <cell r="B156" t="str">
            <v>20</v>
          </cell>
          <cell r="C156" t="str">
            <v>Move to otherside of veh.</v>
          </cell>
          <cell r="D156">
            <v>0.06</v>
          </cell>
          <cell r="E156">
            <v>0</v>
          </cell>
          <cell r="F156" t="str">
            <v>30</v>
          </cell>
          <cell r="G156">
            <v>0</v>
          </cell>
          <cell r="I156">
            <v>4.8000000000000001E-2</v>
          </cell>
        </row>
        <row r="157">
          <cell r="A157">
            <v>24</v>
          </cell>
          <cell r="B157" t="str">
            <v>30</v>
          </cell>
          <cell r="C157" t="str">
            <v>Filter casset fitment &amp; position rubber strip properly</v>
          </cell>
          <cell r="D157">
            <v>0.42</v>
          </cell>
          <cell r="E157">
            <v>0</v>
          </cell>
          <cell r="F157" t="str">
            <v>30</v>
          </cell>
          <cell r="G157">
            <v>0</v>
          </cell>
          <cell r="I157">
            <v>0.33600000000000002</v>
          </cell>
        </row>
        <row r="158">
          <cell r="A158">
            <v>25</v>
          </cell>
          <cell r="B158" t="str">
            <v>10</v>
          </cell>
          <cell r="C158" t="str">
            <v>Move to kit, p-up F-bolt, move to next veh. Keep bolt</v>
          </cell>
          <cell r="D158">
            <v>7.1999999999999995E-2</v>
          </cell>
          <cell r="E158">
            <v>0</v>
          </cell>
          <cell r="F158" t="str">
            <v>10</v>
          </cell>
          <cell r="G158">
            <v>0</v>
          </cell>
          <cell r="I158">
            <v>5.7599999999999998E-2</v>
          </cell>
        </row>
        <row r="159">
          <cell r="A159">
            <v>25</v>
          </cell>
          <cell r="B159" t="str">
            <v>15</v>
          </cell>
          <cell r="C159" t="str">
            <v>Remove front support</v>
          </cell>
          <cell r="D159">
            <v>3.5999999999999997E-2</v>
          </cell>
          <cell r="E159">
            <v>0</v>
          </cell>
          <cell r="F159" t="str">
            <v>10</v>
          </cell>
          <cell r="G159">
            <v>0</v>
          </cell>
          <cell r="I159">
            <v>2.8799999999999999E-2</v>
          </cell>
        </row>
        <row r="160">
          <cell r="A160">
            <v>25</v>
          </cell>
          <cell r="B160" t="str">
            <v>20</v>
          </cell>
          <cell r="C160" t="str">
            <v>Adjust rear support</v>
          </cell>
          <cell r="D160">
            <v>4.8000000000000001E-2</v>
          </cell>
          <cell r="E160">
            <v>0</v>
          </cell>
          <cell r="F160" t="str">
            <v>10</v>
          </cell>
          <cell r="G160">
            <v>0</v>
          </cell>
          <cell r="I160">
            <v>3.8399999999999997E-2</v>
          </cell>
        </row>
        <row r="161">
          <cell r="A161">
            <v>25</v>
          </cell>
          <cell r="B161" t="str">
            <v>30</v>
          </cell>
          <cell r="C161" t="str">
            <v>Move to hoist, collect hoist, move to engine</v>
          </cell>
          <cell r="D161">
            <v>9.6000000000000002E-2</v>
          </cell>
          <cell r="E161">
            <v>0</v>
          </cell>
          <cell r="F161" t="str">
            <v>10</v>
          </cell>
          <cell r="G161">
            <v>0</v>
          </cell>
          <cell r="I161">
            <v>7.6799999999999993E-2</v>
          </cell>
        </row>
        <row r="162">
          <cell r="A162">
            <v>25</v>
          </cell>
          <cell r="B162" t="str">
            <v>40</v>
          </cell>
          <cell r="C162" t="str">
            <v>Remove poly bag from manifold &amp; keep in bin</v>
          </cell>
          <cell r="D162">
            <v>0.06</v>
          </cell>
          <cell r="E162">
            <v>0</v>
          </cell>
          <cell r="F162" t="str">
            <v>10</v>
          </cell>
          <cell r="G162">
            <v>0</v>
          </cell>
          <cell r="I162">
            <v>4.8000000000000001E-2</v>
          </cell>
        </row>
        <row r="163">
          <cell r="A163">
            <v>25</v>
          </cell>
          <cell r="B163" t="str">
            <v>50</v>
          </cell>
          <cell r="C163" t="str">
            <v>Engage hook &amp; belt in engine</v>
          </cell>
          <cell r="D163">
            <v>0.18</v>
          </cell>
          <cell r="E163">
            <v>0</v>
          </cell>
          <cell r="F163" t="str">
            <v>10</v>
          </cell>
          <cell r="G163">
            <v>0</v>
          </cell>
          <cell r="I163">
            <v>0.14399999999999999</v>
          </cell>
        </row>
        <row r="164">
          <cell r="A164">
            <v>25</v>
          </cell>
          <cell r="B164" t="str">
            <v>60</v>
          </cell>
          <cell r="C164" t="str">
            <v>Lift engine with hoist</v>
          </cell>
          <cell r="D164">
            <v>0</v>
          </cell>
          <cell r="E164">
            <v>0.14399999999999999</v>
          </cell>
          <cell r="F164" t="str">
            <v>10</v>
          </cell>
          <cell r="G164">
            <v>0</v>
          </cell>
          <cell r="I164">
            <v>0.14399999999999999</v>
          </cell>
        </row>
        <row r="165">
          <cell r="A165">
            <v>25</v>
          </cell>
          <cell r="B165" t="str">
            <v>70</v>
          </cell>
          <cell r="C165" t="str">
            <v>Move to conv.plateform</v>
          </cell>
          <cell r="D165">
            <v>0.1472</v>
          </cell>
          <cell r="E165">
            <v>0</v>
          </cell>
          <cell r="F165" t="str">
            <v>10</v>
          </cell>
          <cell r="G165">
            <v>0</v>
          </cell>
          <cell r="I165">
            <v>0.1178</v>
          </cell>
        </row>
        <row r="166">
          <cell r="A166">
            <v>25</v>
          </cell>
          <cell r="B166" t="str">
            <v>80</v>
          </cell>
          <cell r="C166" t="str">
            <v>Take down rear wooden support of chassis</v>
          </cell>
          <cell r="D166">
            <v>4.8000000000000001E-2</v>
          </cell>
          <cell r="E166">
            <v>0</v>
          </cell>
          <cell r="F166" t="str">
            <v>10</v>
          </cell>
          <cell r="G166">
            <v>0</v>
          </cell>
          <cell r="I166">
            <v>3.8399999999999997E-2</v>
          </cell>
        </row>
        <row r="167">
          <cell r="A167">
            <v>25</v>
          </cell>
          <cell r="B167" t="str">
            <v>90</v>
          </cell>
          <cell r="C167" t="str">
            <v>Load engine &amp;  remove belt &amp; hook from engine &amp;        keep hoist aside</v>
          </cell>
          <cell r="D167">
            <v>0.14399999999999999</v>
          </cell>
          <cell r="E167">
            <v>0</v>
          </cell>
          <cell r="F167" t="str">
            <v>10</v>
          </cell>
          <cell r="G167">
            <v>0</v>
          </cell>
          <cell r="I167">
            <v>0.1152</v>
          </cell>
        </row>
        <row r="168">
          <cell r="A168">
            <v>25</v>
          </cell>
          <cell r="B168" t="str">
            <v>110</v>
          </cell>
          <cell r="C168" t="str">
            <v>Hold cables during chassis mounting on engine</v>
          </cell>
          <cell r="D168">
            <v>0.32040000000000002</v>
          </cell>
          <cell r="E168">
            <v>0</v>
          </cell>
          <cell r="F168" t="str">
            <v>10</v>
          </cell>
          <cell r="G168">
            <v>0</v>
          </cell>
          <cell r="I168">
            <v>0.25629999999999997</v>
          </cell>
        </row>
        <row r="169">
          <cell r="A169">
            <v>25</v>
          </cell>
          <cell r="B169" t="str">
            <v>120</v>
          </cell>
          <cell r="C169" t="str">
            <v>Insert foundation bolt with one co-optr,another co     -optr hold the chassis</v>
          </cell>
          <cell r="D169">
            <v>0.3276</v>
          </cell>
          <cell r="E169">
            <v>0</v>
          </cell>
          <cell r="F169" t="str">
            <v>10</v>
          </cell>
          <cell r="G169">
            <v>0</v>
          </cell>
          <cell r="I169">
            <v>0.2621</v>
          </cell>
        </row>
        <row r="170">
          <cell r="A170">
            <v>25</v>
          </cell>
          <cell r="B170" t="str">
            <v>130</v>
          </cell>
          <cell r="C170" t="str">
            <v>Arrange engine trolley.</v>
          </cell>
          <cell r="D170">
            <v>8.4000000000000005E-2</v>
          </cell>
          <cell r="E170">
            <v>0</v>
          </cell>
          <cell r="F170" t="str">
            <v>10</v>
          </cell>
          <cell r="G170">
            <v>0</v>
          </cell>
          <cell r="I170">
            <v>6.7199999999999996E-2</v>
          </cell>
        </row>
        <row r="171">
          <cell r="A171">
            <v>25</v>
          </cell>
          <cell r="B171" t="str">
            <v>20</v>
          </cell>
          <cell r="C171" t="str">
            <v>Move to next stage. Push chassis, MOunt chassis on engine from back side</v>
          </cell>
          <cell r="D171">
            <v>0.32040000000000002</v>
          </cell>
          <cell r="E171">
            <v>0</v>
          </cell>
          <cell r="F171" t="str">
            <v>20</v>
          </cell>
          <cell r="G171">
            <v>0</v>
          </cell>
          <cell r="I171">
            <v>0.25629999999999997</v>
          </cell>
        </row>
        <row r="172">
          <cell r="A172">
            <v>25</v>
          </cell>
          <cell r="B172" t="str">
            <v>30</v>
          </cell>
          <cell r="C172" t="str">
            <v>Hold &amp; adjust chassis for foundation bolt insertion</v>
          </cell>
          <cell r="D172">
            <v>0.3276</v>
          </cell>
          <cell r="E172">
            <v>0</v>
          </cell>
          <cell r="F172" t="str">
            <v>20</v>
          </cell>
          <cell r="G172">
            <v>0</v>
          </cell>
          <cell r="I172">
            <v>0.2621</v>
          </cell>
        </row>
        <row r="173">
          <cell r="A173">
            <v>25</v>
          </cell>
          <cell r="B173" t="str">
            <v>40</v>
          </cell>
          <cell r="C173" t="str">
            <v>Pick up bolt nut washer from kit. Insert bolt the shox, use screwdriver</v>
          </cell>
          <cell r="D173">
            <v>0.34560000000000002</v>
          </cell>
          <cell r="E173">
            <v>0</v>
          </cell>
          <cell r="F173" t="str">
            <v>20</v>
          </cell>
          <cell r="G173">
            <v>0</v>
          </cell>
          <cell r="I173">
            <v>0.27650000000000002</v>
          </cell>
        </row>
        <row r="174">
          <cell r="A174">
            <v>25</v>
          </cell>
          <cell r="B174" t="str">
            <v>50</v>
          </cell>
          <cell r="C174" t="str">
            <v>Prefit nut with washer on rear sh absorber bolt</v>
          </cell>
          <cell r="D174">
            <v>0.13780000000000001</v>
          </cell>
          <cell r="E174">
            <v>0</v>
          </cell>
          <cell r="F174" t="str">
            <v>20</v>
          </cell>
          <cell r="G174">
            <v>0</v>
          </cell>
          <cell r="I174">
            <v>0.11020000000000001</v>
          </cell>
        </row>
        <row r="175">
          <cell r="A175">
            <v>25</v>
          </cell>
          <cell r="B175" t="str">
            <v>60</v>
          </cell>
          <cell r="C175" t="str">
            <v>Collect pn.n.r. for tightening</v>
          </cell>
          <cell r="D175">
            <v>7.1999999999999995E-2</v>
          </cell>
          <cell r="E175">
            <v>0</v>
          </cell>
          <cell r="F175" t="str">
            <v>20</v>
          </cell>
          <cell r="G175">
            <v>10</v>
          </cell>
          <cell r="I175">
            <v>5.7599999999999998E-2</v>
          </cell>
        </row>
        <row r="176">
          <cell r="A176">
            <v>25</v>
          </cell>
          <cell r="B176" t="str">
            <v>70</v>
          </cell>
          <cell r="C176" t="str">
            <v>Tight eng foundation bolt with co-optr holding the     nut with spanner</v>
          </cell>
          <cell r="D176">
            <v>0.03</v>
          </cell>
          <cell r="E176">
            <v>0.10199999999999999</v>
          </cell>
          <cell r="F176" t="str">
            <v>20</v>
          </cell>
          <cell r="G176">
            <v>0</v>
          </cell>
          <cell r="I176">
            <v>0.126</v>
          </cell>
        </row>
        <row r="177">
          <cell r="A177">
            <v>25</v>
          </cell>
          <cell r="B177" t="str">
            <v>80</v>
          </cell>
          <cell r="C177" t="str">
            <v>Position pn.n.r.on shock absorber bolt</v>
          </cell>
          <cell r="D177">
            <v>8.9200000000000002E-2</v>
          </cell>
          <cell r="E177">
            <v>0</v>
          </cell>
          <cell r="F177" t="str">
            <v>20</v>
          </cell>
          <cell r="G177">
            <v>0</v>
          </cell>
          <cell r="I177">
            <v>7.1400000000000005E-2</v>
          </cell>
        </row>
        <row r="178">
          <cell r="A178">
            <v>25</v>
          </cell>
          <cell r="B178" t="str">
            <v>90</v>
          </cell>
          <cell r="C178" t="str">
            <v>Tight rear sh. absorber bolt</v>
          </cell>
          <cell r="D178">
            <v>0</v>
          </cell>
          <cell r="E178">
            <v>7.3999999999999996E-2</v>
          </cell>
          <cell r="F178" t="str">
            <v>20</v>
          </cell>
          <cell r="G178">
            <v>0</v>
          </cell>
          <cell r="I178">
            <v>7.3999999999999996E-2</v>
          </cell>
        </row>
        <row r="179">
          <cell r="A179">
            <v>25</v>
          </cell>
          <cell r="B179" t="str">
            <v>100</v>
          </cell>
          <cell r="C179" t="str">
            <v>Keep pn.n.r. aside</v>
          </cell>
          <cell r="D179">
            <v>8.2799999999999999E-2</v>
          </cell>
          <cell r="E179">
            <v>0</v>
          </cell>
          <cell r="F179" t="str">
            <v>20</v>
          </cell>
          <cell r="G179">
            <v>0</v>
          </cell>
          <cell r="I179">
            <v>6.6199999999999995E-2</v>
          </cell>
        </row>
        <row r="180">
          <cell r="A180">
            <v>25</v>
          </cell>
          <cell r="B180" t="str">
            <v>10</v>
          </cell>
          <cell r="C180" t="str">
            <v>Move to next stage. Reverse the chassis, mount on engine from front side.</v>
          </cell>
          <cell r="D180">
            <v>0.32040000000000002</v>
          </cell>
          <cell r="E180">
            <v>0</v>
          </cell>
          <cell r="F180" t="str">
            <v>30</v>
          </cell>
          <cell r="G180">
            <v>0</v>
          </cell>
          <cell r="I180">
            <v>0.25629999999999997</v>
          </cell>
        </row>
        <row r="181">
          <cell r="A181">
            <v>25</v>
          </cell>
          <cell r="B181" t="str">
            <v>20</v>
          </cell>
          <cell r="C181" t="str">
            <v>Hold &amp; adjust chassis for f.bolt insertion by co-op</v>
          </cell>
          <cell r="D181">
            <v>0.3276</v>
          </cell>
          <cell r="E181">
            <v>0</v>
          </cell>
          <cell r="F181" t="str">
            <v>30</v>
          </cell>
          <cell r="G181">
            <v>0</v>
          </cell>
          <cell r="I181">
            <v>0.2621</v>
          </cell>
        </row>
        <row r="182">
          <cell r="A182">
            <v>25</v>
          </cell>
          <cell r="B182" t="str">
            <v>25</v>
          </cell>
          <cell r="C182" t="str">
            <v>Collect foundation bolt, washer from bin</v>
          </cell>
          <cell r="D182">
            <v>7.1999999999999995E-2</v>
          </cell>
          <cell r="E182">
            <v>0</v>
          </cell>
          <cell r="F182" t="str">
            <v>30</v>
          </cell>
          <cell r="G182">
            <v>0</v>
          </cell>
          <cell r="I182">
            <v>5.7599999999999998E-2</v>
          </cell>
        </row>
        <row r="183">
          <cell r="A183">
            <v>25</v>
          </cell>
          <cell r="B183" t="str">
            <v>30</v>
          </cell>
          <cell r="C183" t="str">
            <v>Prefit nut on foundation bolt with plain &amp; spring      washer</v>
          </cell>
          <cell r="D183">
            <v>0.22120000000000001</v>
          </cell>
          <cell r="E183">
            <v>0</v>
          </cell>
          <cell r="F183" t="str">
            <v>30</v>
          </cell>
          <cell r="G183">
            <v>0</v>
          </cell>
          <cell r="I183">
            <v>0.17699999999999999</v>
          </cell>
        </row>
        <row r="184">
          <cell r="A184">
            <v>25</v>
          </cell>
          <cell r="B184" t="str">
            <v>50</v>
          </cell>
          <cell r="C184" t="str">
            <v>Forced idle for shox bolt &amp; washer prefitment</v>
          </cell>
          <cell r="D184">
            <v>0.26400000000000001</v>
          </cell>
          <cell r="E184">
            <v>0</v>
          </cell>
          <cell r="F184" t="str">
            <v>30</v>
          </cell>
          <cell r="G184">
            <v>0</v>
          </cell>
          <cell r="I184">
            <v>0.2112</v>
          </cell>
        </row>
        <row r="185">
          <cell r="A185">
            <v>25</v>
          </cell>
          <cell r="B185" t="str">
            <v>60</v>
          </cell>
          <cell r="C185" t="str">
            <v>Forced idle for collect PNR</v>
          </cell>
          <cell r="D185">
            <v>7.1999999999999995E-2</v>
          </cell>
          <cell r="E185">
            <v>0</v>
          </cell>
          <cell r="F185" t="str">
            <v>30</v>
          </cell>
          <cell r="G185">
            <v>0</v>
          </cell>
          <cell r="I185">
            <v>5.7599999999999998E-2</v>
          </cell>
        </row>
        <row r="186">
          <cell r="A186">
            <v>25</v>
          </cell>
          <cell r="B186" t="str">
            <v>70</v>
          </cell>
          <cell r="C186" t="str">
            <v>Hold f nut during f bolt tightening by co-op</v>
          </cell>
          <cell r="D186">
            <v>0.03</v>
          </cell>
          <cell r="E186">
            <v>0.10199999999999999</v>
          </cell>
          <cell r="F186" t="str">
            <v>30</v>
          </cell>
          <cell r="G186">
            <v>0</v>
          </cell>
          <cell r="I186">
            <v>0.126</v>
          </cell>
        </row>
        <row r="187">
          <cell r="A187">
            <v>29</v>
          </cell>
          <cell r="B187" t="str">
            <v>10</v>
          </cell>
          <cell r="C187" t="str">
            <v>Takeout weight, take 2 torque wrences , box spanner, &amp;  keep on next veh</v>
          </cell>
          <cell r="D187">
            <v>9.6000000000000002E-2</v>
          </cell>
          <cell r="E187">
            <v>0</v>
          </cell>
          <cell r="F187" t="str">
            <v>10</v>
          </cell>
          <cell r="G187">
            <v>170</v>
          </cell>
          <cell r="H187" t="str">
            <v>001</v>
          </cell>
          <cell r="I187">
            <v>7.6799999999999993E-2</v>
          </cell>
        </row>
        <row r="188">
          <cell r="A188">
            <v>29</v>
          </cell>
          <cell r="B188" t="str">
            <v>20</v>
          </cell>
          <cell r="C188" t="str">
            <v>Arrange control cables &amp; hang weight on it to          facilitate work</v>
          </cell>
          <cell r="D188">
            <v>8.5400000000000004E-2</v>
          </cell>
          <cell r="E188">
            <v>0</v>
          </cell>
          <cell r="F188" t="str">
            <v>10</v>
          </cell>
          <cell r="G188">
            <v>229</v>
          </cell>
          <cell r="H188" t="str">
            <v>002</v>
          </cell>
          <cell r="I188">
            <v>6.83E-2</v>
          </cell>
        </row>
        <row r="189">
          <cell r="A189">
            <v>29</v>
          </cell>
          <cell r="B189" t="str">
            <v>30</v>
          </cell>
          <cell r="C189" t="str">
            <v>Move to kit, remove set of cage, nut, lock washer locknut from fork, move to veh &amp; keep on veh</v>
          </cell>
          <cell r="D189">
            <v>7.1999999999999995E-2</v>
          </cell>
          <cell r="E189">
            <v>0</v>
          </cell>
          <cell r="F189" t="str">
            <v>10</v>
          </cell>
          <cell r="G189">
            <v>0</v>
          </cell>
          <cell r="I189">
            <v>5.7599999999999998E-2</v>
          </cell>
        </row>
        <row r="190">
          <cell r="A190">
            <v>29</v>
          </cell>
          <cell r="B190" t="str">
            <v>40</v>
          </cell>
          <cell r="C190" t="str">
            <v>Reach to kit. Using tackle lift the fork &amp; move to veh</v>
          </cell>
          <cell r="D190">
            <v>0.24</v>
          </cell>
          <cell r="E190">
            <v>0</v>
          </cell>
          <cell r="F190" t="str">
            <v>10</v>
          </cell>
          <cell r="G190">
            <v>170</v>
          </cell>
          <cell r="H190" t="str">
            <v>002</v>
          </cell>
          <cell r="I190">
            <v>0.192</v>
          </cell>
        </row>
        <row r="191">
          <cell r="A191">
            <v>29</v>
          </cell>
          <cell r="B191" t="str">
            <v>50</v>
          </cell>
          <cell r="C191" t="str">
            <v>Preposition &amp; insert fork from lower terminal &amp; align</v>
          </cell>
          <cell r="D191">
            <v>0.12</v>
          </cell>
          <cell r="E191">
            <v>0</v>
          </cell>
          <cell r="F191" t="str">
            <v>10</v>
          </cell>
          <cell r="G191">
            <v>170</v>
          </cell>
          <cell r="H191" t="str">
            <v>003</v>
          </cell>
          <cell r="I191">
            <v>9.6000000000000002E-2</v>
          </cell>
        </row>
        <row r="192">
          <cell r="A192">
            <v>29</v>
          </cell>
          <cell r="B192" t="str">
            <v>60</v>
          </cell>
          <cell r="C192" t="str">
            <v>Insert cage + bearing nut on st. col,pretighten by box spanner, remove tackle</v>
          </cell>
          <cell r="D192">
            <v>0.24</v>
          </cell>
          <cell r="E192">
            <v>0</v>
          </cell>
          <cell r="F192" t="str">
            <v>10</v>
          </cell>
          <cell r="G192">
            <v>170</v>
          </cell>
          <cell r="H192" t="str">
            <v>004</v>
          </cell>
          <cell r="I192">
            <v>0.192</v>
          </cell>
        </row>
        <row r="193">
          <cell r="A193">
            <v>29</v>
          </cell>
          <cell r="B193" t="str">
            <v>70</v>
          </cell>
          <cell r="C193" t="str">
            <v>Final tightening. Ensure torque 1.2 by torque wrench</v>
          </cell>
          <cell r="D193">
            <v>0.1</v>
          </cell>
          <cell r="E193">
            <v>0</v>
          </cell>
          <cell r="F193" t="str">
            <v>10</v>
          </cell>
          <cell r="G193">
            <v>0</v>
          </cell>
          <cell r="I193">
            <v>0.08</v>
          </cell>
        </row>
        <row r="194">
          <cell r="A194">
            <v>29</v>
          </cell>
          <cell r="B194" t="str">
            <v>80</v>
          </cell>
          <cell r="C194" t="str">
            <v>Collect lock washer + lock nut &amp; preposition on st. col</v>
          </cell>
          <cell r="D194">
            <v>0.111</v>
          </cell>
          <cell r="E194">
            <v>0</v>
          </cell>
          <cell r="F194" t="str">
            <v>10</v>
          </cell>
          <cell r="G194">
            <v>170</v>
          </cell>
          <cell r="H194" t="str">
            <v>005</v>
          </cell>
          <cell r="I194">
            <v>8.8800000000000004E-2</v>
          </cell>
        </row>
        <row r="195">
          <cell r="A195">
            <v>29</v>
          </cell>
          <cell r="B195" t="str">
            <v>90</v>
          </cell>
          <cell r="C195" t="str">
            <v>Pretighten washer+lock nut by box spanner</v>
          </cell>
          <cell r="D195">
            <v>0.13900000000000001</v>
          </cell>
          <cell r="E195">
            <v>0</v>
          </cell>
          <cell r="F195" t="str">
            <v>10</v>
          </cell>
          <cell r="G195">
            <v>170</v>
          </cell>
          <cell r="H195" t="str">
            <v>006</v>
          </cell>
          <cell r="I195">
            <v>0.11119999999999999</v>
          </cell>
        </row>
        <row r="196">
          <cell r="A196">
            <v>30</v>
          </cell>
          <cell r="B196" t="str">
            <v>10</v>
          </cell>
          <cell r="C196" t="str">
            <v>Move with tray &amp; s.driver to next veh &amp; keep it on it.</v>
          </cell>
          <cell r="D196">
            <v>9.6000000000000002E-2</v>
          </cell>
          <cell r="E196">
            <v>0</v>
          </cell>
          <cell r="F196" t="str">
            <v>10</v>
          </cell>
          <cell r="G196">
            <v>0</v>
          </cell>
          <cell r="I196">
            <v>7.6799999999999993E-2</v>
          </cell>
        </row>
        <row r="197">
          <cell r="A197">
            <v>30</v>
          </cell>
          <cell r="B197" t="str">
            <v>20</v>
          </cell>
          <cell r="C197" t="str">
            <v>Insert breather pipe in chassis grommet</v>
          </cell>
          <cell r="D197">
            <v>0.18</v>
          </cell>
          <cell r="E197">
            <v>0</v>
          </cell>
          <cell r="F197" t="str">
            <v>10</v>
          </cell>
          <cell r="G197">
            <v>0</v>
          </cell>
          <cell r="I197">
            <v>0.14399999999999999</v>
          </cell>
        </row>
        <row r="198">
          <cell r="A198">
            <v>30</v>
          </cell>
          <cell r="B198" t="str">
            <v>25</v>
          </cell>
          <cell r="C198" t="str">
            <v>Move to kit, p-up petrol tank, bellow. Move to veh kip bellow on engine. Insert PT in chassis. Remove pipe fro</v>
          </cell>
          <cell r="D198">
            <v>0.24</v>
          </cell>
          <cell r="E198">
            <v>0</v>
          </cell>
          <cell r="F198" t="str">
            <v>10</v>
          </cell>
          <cell r="G198">
            <v>0</v>
          </cell>
          <cell r="I198">
            <v>0.192</v>
          </cell>
        </row>
        <row r="199">
          <cell r="A199">
            <v>30</v>
          </cell>
          <cell r="B199" t="str">
            <v>30</v>
          </cell>
          <cell r="C199" t="str">
            <v>Insert clip over petrol pipe, conn to carb. posn clip</v>
          </cell>
          <cell r="D199">
            <v>0.3</v>
          </cell>
          <cell r="E199">
            <v>0</v>
          </cell>
          <cell r="F199" t="str">
            <v>10</v>
          </cell>
          <cell r="G199">
            <v>0</v>
          </cell>
          <cell r="I199">
            <v>0.24</v>
          </cell>
        </row>
        <row r="200">
          <cell r="A200">
            <v>30</v>
          </cell>
          <cell r="B200" t="str">
            <v>40</v>
          </cell>
          <cell r="C200" t="str">
            <v>Fit petrol cock grommet.</v>
          </cell>
          <cell r="D200">
            <v>0.12</v>
          </cell>
          <cell r="E200">
            <v>0</v>
          </cell>
          <cell r="F200" t="str">
            <v>10</v>
          </cell>
          <cell r="G200">
            <v>123</v>
          </cell>
          <cell r="H200" t="str">
            <v>003</v>
          </cell>
          <cell r="I200">
            <v>9.6000000000000002E-2</v>
          </cell>
        </row>
        <row r="201">
          <cell r="A201">
            <v>30</v>
          </cell>
          <cell r="B201" t="str">
            <v>40</v>
          </cell>
          <cell r="C201" t="str">
            <v>Fit petrol cock knob</v>
          </cell>
          <cell r="D201">
            <v>0.24</v>
          </cell>
          <cell r="E201">
            <v>0</v>
          </cell>
          <cell r="F201" t="str">
            <v>10</v>
          </cell>
          <cell r="G201">
            <v>0</v>
          </cell>
          <cell r="I201">
            <v>0.192</v>
          </cell>
        </row>
        <row r="202">
          <cell r="A202">
            <v>30</v>
          </cell>
          <cell r="B202" t="str">
            <v>50</v>
          </cell>
          <cell r="C202" t="str">
            <v>Position rinngs on bellow</v>
          </cell>
          <cell r="D202">
            <v>0.18</v>
          </cell>
          <cell r="E202">
            <v>0</v>
          </cell>
          <cell r="F202" t="str">
            <v>10</v>
          </cell>
          <cell r="G202">
            <v>0</v>
          </cell>
          <cell r="I202">
            <v>0.14399999999999999</v>
          </cell>
        </row>
        <row r="203">
          <cell r="A203">
            <v>30</v>
          </cell>
          <cell r="B203" t="str">
            <v>60</v>
          </cell>
          <cell r="C203" t="str">
            <v>Position bellow on carb &amp; position ring properly</v>
          </cell>
          <cell r="D203">
            <v>0.192</v>
          </cell>
          <cell r="E203">
            <v>0</v>
          </cell>
          <cell r="F203" t="str">
            <v>10</v>
          </cell>
          <cell r="G203">
            <v>0</v>
          </cell>
          <cell r="I203">
            <v>0.15359999999999999</v>
          </cell>
        </row>
        <row r="204">
          <cell r="A204">
            <v>30</v>
          </cell>
          <cell r="B204" t="str">
            <v>70</v>
          </cell>
          <cell r="C204" t="str">
            <v>Position bellow on chassis &amp; position ring on it</v>
          </cell>
          <cell r="D204">
            <v>0.24</v>
          </cell>
          <cell r="E204">
            <v>0</v>
          </cell>
          <cell r="F204" t="str">
            <v>10</v>
          </cell>
          <cell r="G204">
            <v>0</v>
          </cell>
          <cell r="I204">
            <v>0.192</v>
          </cell>
        </row>
        <row r="205">
          <cell r="A205">
            <v>30</v>
          </cell>
          <cell r="B205" t="str">
            <v>80</v>
          </cell>
          <cell r="C205" t="str">
            <v>Tray filling - PT material</v>
          </cell>
          <cell r="D205">
            <v>4.8000000000000001E-2</v>
          </cell>
          <cell r="E205">
            <v>0</v>
          </cell>
          <cell r="F205" t="str">
            <v>10</v>
          </cell>
          <cell r="G205">
            <v>0</v>
          </cell>
          <cell r="I205">
            <v>3.8399999999999997E-2</v>
          </cell>
        </row>
        <row r="206">
          <cell r="A206">
            <v>30</v>
          </cell>
          <cell r="B206" t="str">
            <v>100</v>
          </cell>
          <cell r="C206" t="str">
            <v>Final tightening. Ensure torque 5.5 by torque wrench</v>
          </cell>
          <cell r="D206">
            <v>0.25</v>
          </cell>
          <cell r="E206">
            <v>0</v>
          </cell>
          <cell r="F206" t="str">
            <v>10</v>
          </cell>
          <cell r="G206">
            <v>0</v>
          </cell>
          <cell r="I206">
            <v>0.2</v>
          </cell>
        </row>
        <row r="207">
          <cell r="A207">
            <v>32</v>
          </cell>
          <cell r="B207" t="str">
            <v>10</v>
          </cell>
          <cell r="C207" t="str">
            <v>Move to kit,collect  H.Bar sub-assly ,nut &amp; bolt and   move to veh. keep nut bolt on veh</v>
          </cell>
          <cell r="D207">
            <v>0.153</v>
          </cell>
          <cell r="E207">
            <v>0</v>
          </cell>
          <cell r="F207" t="str">
            <v>10</v>
          </cell>
          <cell r="G207">
            <v>164</v>
          </cell>
          <cell r="I207">
            <v>0.12239999999999999</v>
          </cell>
        </row>
        <row r="208">
          <cell r="A208">
            <v>32</v>
          </cell>
          <cell r="B208" t="str">
            <v>20</v>
          </cell>
          <cell r="C208" t="str">
            <v>Insert RH switch harness through chassis for MET./Pull ind. switch branch through h-bar for pestal h-bar</v>
          </cell>
          <cell r="D208">
            <v>0.63719999999999999</v>
          </cell>
          <cell r="E208">
            <v>0</v>
          </cell>
          <cell r="F208" t="str">
            <v>10</v>
          </cell>
          <cell r="G208">
            <v>0</v>
          </cell>
          <cell r="I208">
            <v>0.50980000000000003</v>
          </cell>
        </row>
        <row r="209">
          <cell r="A209">
            <v>32</v>
          </cell>
          <cell r="B209" t="str">
            <v>30</v>
          </cell>
          <cell r="C209" t="str">
            <v>Insert LH switch harness thtrough chassis - for MET / Pull h lamp branch in pestal h-bar.</v>
          </cell>
          <cell r="D209">
            <v>0.67079999999999995</v>
          </cell>
          <cell r="E209">
            <v>0</v>
          </cell>
          <cell r="F209" t="str">
            <v>10</v>
          </cell>
          <cell r="G209">
            <v>0</v>
          </cell>
          <cell r="I209">
            <v>0.53659999999999997</v>
          </cell>
        </row>
        <row r="210">
          <cell r="A210">
            <v>32</v>
          </cell>
          <cell r="B210" t="str">
            <v>40</v>
          </cell>
          <cell r="C210" t="str">
            <v>Collect acc.control cable end ,preposition end         terminal thro.R.H. yoke slot &amp; check freeness.</v>
          </cell>
          <cell r="D210">
            <v>0.1075</v>
          </cell>
          <cell r="E210">
            <v>0</v>
          </cell>
          <cell r="F210" t="str">
            <v>10</v>
          </cell>
          <cell r="G210">
            <v>162</v>
          </cell>
          <cell r="H210" t="str">
            <v>002</v>
          </cell>
          <cell r="I210">
            <v>8.5999999999999993E-2</v>
          </cell>
        </row>
        <row r="211">
          <cell r="A211">
            <v>32</v>
          </cell>
          <cell r="B211" t="str">
            <v>50</v>
          </cell>
          <cell r="C211" t="str">
            <v>Collect upper ends of gear inners into yoke(lever)     &amp; adjust nipple.</v>
          </cell>
          <cell r="D211">
            <v>0.2596</v>
          </cell>
          <cell r="E211">
            <v>0</v>
          </cell>
          <cell r="F211" t="str">
            <v>10</v>
          </cell>
          <cell r="G211">
            <v>162</v>
          </cell>
          <cell r="H211" t="str">
            <v>004</v>
          </cell>
          <cell r="I211">
            <v>0.2077</v>
          </cell>
        </row>
        <row r="212">
          <cell r="A212">
            <v>32</v>
          </cell>
          <cell r="B212" t="str">
            <v>60</v>
          </cell>
          <cell r="C212" t="str">
            <v>Position handle bar in hand.Insert &amp; position Gear,Accl &amp; clutch cables</v>
          </cell>
          <cell r="D212">
            <v>0.52</v>
          </cell>
          <cell r="E212">
            <v>0</v>
          </cell>
          <cell r="F212" t="str">
            <v>10</v>
          </cell>
          <cell r="G212">
            <v>498</v>
          </cell>
          <cell r="H212" t="str">
            <v>001</v>
          </cell>
          <cell r="I212">
            <v>0.41599999999999998</v>
          </cell>
        </row>
        <row r="213">
          <cell r="A213">
            <v>32</v>
          </cell>
          <cell r="B213" t="str">
            <v>70</v>
          </cell>
          <cell r="C213" t="str">
            <v>Position Handle bar on steering column by pressisng &amp;  adjusting</v>
          </cell>
          <cell r="D213">
            <v>0.13800000000000001</v>
          </cell>
          <cell r="E213">
            <v>0</v>
          </cell>
          <cell r="F213" t="str">
            <v>10</v>
          </cell>
          <cell r="G213">
            <v>498</v>
          </cell>
          <cell r="H213" t="str">
            <v>005</v>
          </cell>
          <cell r="I213">
            <v>0.1104</v>
          </cell>
        </row>
        <row r="214">
          <cell r="A214">
            <v>32</v>
          </cell>
          <cell r="B214" t="str">
            <v>80</v>
          </cell>
          <cell r="C214" t="str">
            <v>Alignment of H-bar.</v>
          </cell>
          <cell r="D214">
            <v>7.1999999999999995E-2</v>
          </cell>
          <cell r="E214">
            <v>0</v>
          </cell>
          <cell r="F214" t="str">
            <v>10</v>
          </cell>
          <cell r="G214">
            <v>0</v>
          </cell>
          <cell r="I214">
            <v>5.7599999999999998E-2</v>
          </cell>
        </row>
        <row r="215">
          <cell r="A215">
            <v>32</v>
          </cell>
          <cell r="B215" t="str">
            <v>90</v>
          </cell>
          <cell r="C215" t="str">
            <v>Position handle bar bolt &amp; nut ,tighten by P.N.R.</v>
          </cell>
          <cell r="D215">
            <v>0.17760000000000001</v>
          </cell>
          <cell r="E215">
            <v>0.26640000000000003</v>
          </cell>
          <cell r="F215" t="str">
            <v>10</v>
          </cell>
          <cell r="G215">
            <v>164</v>
          </cell>
          <cell r="I215">
            <v>0.40849999999999997</v>
          </cell>
        </row>
        <row r="216">
          <cell r="A216">
            <v>32</v>
          </cell>
          <cell r="B216" t="str">
            <v>100</v>
          </cell>
          <cell r="C216" t="str">
            <v>Add time for gear cable insertion in metallic handle bar</v>
          </cell>
          <cell r="D216">
            <v>0.18</v>
          </cell>
          <cell r="E216">
            <v>0</v>
          </cell>
          <cell r="F216" t="str">
            <v>10</v>
          </cell>
          <cell r="G216">
            <v>0</v>
          </cell>
          <cell r="I216">
            <v>0.14399999999999999</v>
          </cell>
        </row>
        <row r="217">
          <cell r="A217">
            <v>32</v>
          </cell>
          <cell r="B217" t="str">
            <v>110</v>
          </cell>
          <cell r="C217" t="str">
            <v>Add time for taking cl. cable in front of switch harness in metallic h-bar</v>
          </cell>
          <cell r="D217">
            <v>9.6000000000000002E-2</v>
          </cell>
          <cell r="E217">
            <v>0</v>
          </cell>
          <cell r="F217" t="str">
            <v>10</v>
          </cell>
          <cell r="G217">
            <v>0</v>
          </cell>
          <cell r="I217">
            <v>7.6799999999999993E-2</v>
          </cell>
        </row>
        <row r="218">
          <cell r="A218">
            <v>32</v>
          </cell>
          <cell r="B218" t="str">
            <v>120</v>
          </cell>
          <cell r="C218" t="str">
            <v>Add time for accl. &amp; gear cable conn. in metallic h-bar</v>
          </cell>
          <cell r="D218">
            <v>0.24</v>
          </cell>
          <cell r="E218">
            <v>0</v>
          </cell>
          <cell r="F218" t="str">
            <v>10</v>
          </cell>
          <cell r="G218">
            <v>0</v>
          </cell>
          <cell r="I218">
            <v>0.192</v>
          </cell>
        </row>
        <row r="219">
          <cell r="A219">
            <v>32</v>
          </cell>
          <cell r="B219" t="str">
            <v>130</v>
          </cell>
          <cell r="C219" t="str">
            <v>Add time for positioning harness properly during h-bar fitmentin met h-bar</v>
          </cell>
          <cell r="D219">
            <v>0.24</v>
          </cell>
          <cell r="E219">
            <v>0</v>
          </cell>
          <cell r="F219" t="str">
            <v>10</v>
          </cell>
          <cell r="G219">
            <v>0</v>
          </cell>
          <cell r="I219">
            <v>0.192</v>
          </cell>
        </row>
        <row r="220">
          <cell r="A220">
            <v>32</v>
          </cell>
          <cell r="B220" t="str">
            <v>140</v>
          </cell>
          <cell r="C220" t="str">
            <v>Push fr. br. outer &amp; spm outer up - in met h-bar</v>
          </cell>
          <cell r="D220">
            <v>0.3</v>
          </cell>
          <cell r="E220">
            <v>0</v>
          </cell>
          <cell r="F220" t="str">
            <v>10</v>
          </cell>
          <cell r="G220">
            <v>0</v>
          </cell>
          <cell r="I220">
            <v>0.24</v>
          </cell>
        </row>
        <row r="221">
          <cell r="A221">
            <v>32</v>
          </cell>
          <cell r="B221" t="str">
            <v>150</v>
          </cell>
          <cell r="C221" t="str">
            <v>Route fr. br. cable &amp; adjust in adjuster near wheel</v>
          </cell>
          <cell r="D221">
            <v>0.18</v>
          </cell>
          <cell r="E221">
            <v>0</v>
          </cell>
          <cell r="F221" t="str">
            <v>20</v>
          </cell>
          <cell r="G221">
            <v>0</v>
          </cell>
          <cell r="I221">
            <v>0.14399999999999999</v>
          </cell>
        </row>
        <row r="222">
          <cell r="A222">
            <v>32</v>
          </cell>
          <cell r="B222" t="str">
            <v>160</v>
          </cell>
          <cell r="C222" t="str">
            <v>Insert inner thu bolt &amp; prefit nut</v>
          </cell>
          <cell r="D222">
            <v>0.21</v>
          </cell>
          <cell r="E222">
            <v>0</v>
          </cell>
          <cell r="F222" t="str">
            <v>20</v>
          </cell>
          <cell r="G222">
            <v>0</v>
          </cell>
          <cell r="I222">
            <v>0.16800000000000001</v>
          </cell>
        </row>
        <row r="223">
          <cell r="A223">
            <v>32</v>
          </cell>
          <cell r="B223" t="str">
            <v>170</v>
          </cell>
          <cell r="C223" t="str">
            <v>Tighten fr. br. &amp; position inner in clip</v>
          </cell>
          <cell r="D223">
            <v>0.499</v>
          </cell>
          <cell r="E223">
            <v>0</v>
          </cell>
          <cell r="F223" t="str">
            <v>20</v>
          </cell>
          <cell r="G223">
            <v>0</v>
          </cell>
          <cell r="I223">
            <v>0.3992</v>
          </cell>
        </row>
        <row r="224">
          <cell r="A224">
            <v>32</v>
          </cell>
          <cell r="B224" t="str">
            <v>180</v>
          </cell>
          <cell r="C224" t="str">
            <v>Ensure proper freeness of drum</v>
          </cell>
          <cell r="D224">
            <v>0.1205</v>
          </cell>
          <cell r="E224">
            <v>0</v>
          </cell>
          <cell r="F224" t="str">
            <v>20</v>
          </cell>
          <cell r="G224">
            <v>0</v>
          </cell>
          <cell r="I224">
            <v>9.64E-2</v>
          </cell>
        </row>
        <row r="225">
          <cell r="A225">
            <v>32</v>
          </cell>
          <cell r="B225" t="str">
            <v>190</v>
          </cell>
          <cell r="C225" t="str">
            <v>Keep tools</v>
          </cell>
          <cell r="D225">
            <v>0.12</v>
          </cell>
          <cell r="E225">
            <v>0</v>
          </cell>
          <cell r="F225" t="str">
            <v>20</v>
          </cell>
          <cell r="G225">
            <v>0</v>
          </cell>
          <cell r="I225">
            <v>9.6000000000000002E-2</v>
          </cell>
        </row>
        <row r="226">
          <cell r="A226">
            <v>37</v>
          </cell>
          <cell r="B226" t="str">
            <v>5</v>
          </cell>
          <cell r="C226" t="str">
            <v>Tighten both rings</v>
          </cell>
          <cell r="D226">
            <v>0.03</v>
          </cell>
          <cell r="E226">
            <v>0.17</v>
          </cell>
          <cell r="F226" t="str">
            <v>10</v>
          </cell>
          <cell r="G226">
            <v>0</v>
          </cell>
          <cell r="I226">
            <v>0.19400000000000001</v>
          </cell>
        </row>
        <row r="227">
          <cell r="A227">
            <v>37</v>
          </cell>
          <cell r="B227" t="str">
            <v>10</v>
          </cell>
          <cell r="C227" t="str">
            <v>Tray filling - lock</v>
          </cell>
          <cell r="D227">
            <v>4.8000000000000001E-2</v>
          </cell>
          <cell r="E227">
            <v>0</v>
          </cell>
          <cell r="F227" t="str">
            <v>10</v>
          </cell>
          <cell r="G227">
            <v>0</v>
          </cell>
          <cell r="I227">
            <v>3.8399999999999997E-2</v>
          </cell>
        </row>
        <row r="228">
          <cell r="A228">
            <v>37</v>
          </cell>
          <cell r="B228" t="str">
            <v>10</v>
          </cell>
          <cell r="C228" t="str">
            <v>Move to next veh with tray. Keep tray</v>
          </cell>
          <cell r="D228">
            <v>0.06</v>
          </cell>
          <cell r="E228">
            <v>0</v>
          </cell>
          <cell r="F228" t="str">
            <v>10</v>
          </cell>
          <cell r="G228">
            <v>0</v>
          </cell>
          <cell r="I228">
            <v>4.8000000000000001E-2</v>
          </cell>
        </row>
        <row r="229">
          <cell r="A229">
            <v>37</v>
          </cell>
          <cell r="B229" t="str">
            <v>20</v>
          </cell>
          <cell r="C229" t="str">
            <v>Move to kit, collect lock set, move to table, collect ignition lock, move &amp; keep on veh</v>
          </cell>
          <cell r="D229">
            <v>0.12</v>
          </cell>
          <cell r="E229">
            <v>0</v>
          </cell>
          <cell r="F229" t="str">
            <v>10</v>
          </cell>
          <cell r="G229">
            <v>629</v>
          </cell>
          <cell r="H229" t="str">
            <v>1</v>
          </cell>
          <cell r="I229">
            <v>9.6000000000000002E-2</v>
          </cell>
        </row>
        <row r="230">
          <cell r="A230">
            <v>37</v>
          </cell>
          <cell r="B230" t="str">
            <v>30</v>
          </cell>
          <cell r="C230" t="str">
            <v>Upack &amp; remove locks. Keep 2 locks on veh</v>
          </cell>
          <cell r="D230">
            <v>0.12</v>
          </cell>
          <cell r="E230">
            <v>0</v>
          </cell>
          <cell r="F230" t="str">
            <v>10</v>
          </cell>
          <cell r="G230">
            <v>633</v>
          </cell>
          <cell r="H230" t="str">
            <v>2</v>
          </cell>
          <cell r="I230">
            <v>9.6000000000000002E-2</v>
          </cell>
        </row>
        <row r="231">
          <cell r="A231">
            <v>37</v>
          </cell>
          <cell r="B231" t="str">
            <v>50</v>
          </cell>
          <cell r="C231" t="str">
            <v>Press lock barrel inside lock body with the help of washer. keep washer in tray.</v>
          </cell>
          <cell r="D231">
            <v>0.1187</v>
          </cell>
          <cell r="E231">
            <v>0</v>
          </cell>
          <cell r="F231" t="str">
            <v>10</v>
          </cell>
          <cell r="G231">
            <v>629</v>
          </cell>
          <cell r="H231" t="str">
            <v>4</v>
          </cell>
          <cell r="I231">
            <v>9.5000000000000001E-2</v>
          </cell>
        </row>
        <row r="232">
          <cell r="A232">
            <v>37</v>
          </cell>
          <cell r="B232" t="str">
            <v>60</v>
          </cell>
          <cell r="C232" t="str">
            <v>Insert st. lock in lock body of st. tube. Use mallet &amp; 'T' spanner to small hammering if required</v>
          </cell>
          <cell r="D232">
            <v>0.17530000000000001</v>
          </cell>
          <cell r="E232">
            <v>0</v>
          </cell>
          <cell r="F232" t="str">
            <v>10</v>
          </cell>
          <cell r="G232">
            <v>629</v>
          </cell>
          <cell r="H232" t="str">
            <v>6</v>
          </cell>
          <cell r="I232">
            <v>0.14019999999999999</v>
          </cell>
        </row>
        <row r="233">
          <cell r="A233">
            <v>37</v>
          </cell>
          <cell r="B233" t="str">
            <v>70</v>
          </cell>
          <cell r="C233" t="str">
            <v>Operate the key &amp; ensure working</v>
          </cell>
          <cell r="D233">
            <v>0.13300000000000001</v>
          </cell>
          <cell r="E233">
            <v>0</v>
          </cell>
          <cell r="F233" t="str">
            <v>10</v>
          </cell>
          <cell r="G233">
            <v>629</v>
          </cell>
          <cell r="H233" t="str">
            <v>9</v>
          </cell>
          <cell r="I233">
            <v>0.10639999999999999</v>
          </cell>
        </row>
        <row r="234">
          <cell r="A234">
            <v>37</v>
          </cell>
          <cell r="B234" t="str">
            <v>80</v>
          </cell>
          <cell r="C234" t="str">
            <v>Pick up locking body &amp; insert from outside &amp; adjust.   Use pocker if required.</v>
          </cell>
          <cell r="D234">
            <v>0.16930000000000001</v>
          </cell>
          <cell r="E234">
            <v>0</v>
          </cell>
          <cell r="F234" t="str">
            <v>10</v>
          </cell>
          <cell r="G234">
            <v>629</v>
          </cell>
          <cell r="H234" t="str">
            <v>7</v>
          </cell>
          <cell r="I234">
            <v>0.13539999999999999</v>
          </cell>
        </row>
        <row r="235">
          <cell r="A235">
            <v>37</v>
          </cell>
          <cell r="B235" t="str">
            <v>90</v>
          </cell>
          <cell r="C235" t="str">
            <v>Prefit screw on body (lock cam)</v>
          </cell>
          <cell r="D235">
            <v>0.1163</v>
          </cell>
          <cell r="E235">
            <v>0</v>
          </cell>
          <cell r="F235" t="str">
            <v>10</v>
          </cell>
          <cell r="G235">
            <v>0</v>
          </cell>
          <cell r="H235" t="str">
            <v>001</v>
          </cell>
          <cell r="I235">
            <v>9.2999999999999999E-2</v>
          </cell>
        </row>
        <row r="236">
          <cell r="A236">
            <v>37</v>
          </cell>
          <cell r="B236" t="str">
            <v>100</v>
          </cell>
          <cell r="C236" t="str">
            <v>Pick up switch &amp; press in lock body of st. tube.</v>
          </cell>
          <cell r="D236">
            <v>0.1323</v>
          </cell>
          <cell r="E236">
            <v>0</v>
          </cell>
          <cell r="F236" t="str">
            <v>10</v>
          </cell>
          <cell r="G236">
            <v>625</v>
          </cell>
          <cell r="H236" t="str">
            <v>1</v>
          </cell>
          <cell r="I236">
            <v>0.10580000000000001</v>
          </cell>
        </row>
        <row r="237">
          <cell r="A237">
            <v>37</v>
          </cell>
          <cell r="B237" t="str">
            <v>110</v>
          </cell>
          <cell r="C237" t="str">
            <v>Pick up pocker. adjust switch &amp; match hole.</v>
          </cell>
          <cell r="D237">
            <v>0.1143</v>
          </cell>
          <cell r="E237">
            <v>0</v>
          </cell>
          <cell r="F237" t="str">
            <v>10</v>
          </cell>
          <cell r="G237">
            <v>625</v>
          </cell>
          <cell r="H237" t="str">
            <v>2</v>
          </cell>
          <cell r="I237">
            <v>9.1399999999999995E-2</v>
          </cell>
        </row>
        <row r="238">
          <cell r="A238">
            <v>37</v>
          </cell>
          <cell r="B238" t="str">
            <v>120</v>
          </cell>
          <cell r="C238" t="str">
            <v>Make screw washer sub assly &amp; prefit (switch)</v>
          </cell>
          <cell r="D238">
            <v>0.2145</v>
          </cell>
          <cell r="E238">
            <v>0</v>
          </cell>
          <cell r="F238" t="str">
            <v>10</v>
          </cell>
          <cell r="G238">
            <v>0</v>
          </cell>
          <cell r="H238" t="str">
            <v>003</v>
          </cell>
          <cell r="I238">
            <v>0.1716</v>
          </cell>
        </row>
        <row r="239">
          <cell r="A239">
            <v>37</v>
          </cell>
          <cell r="B239" t="str">
            <v>130</v>
          </cell>
          <cell r="C239" t="str">
            <v>Pick up RSD &amp; tighten screw (switch)</v>
          </cell>
          <cell r="D239">
            <v>0.1331</v>
          </cell>
          <cell r="E239">
            <v>0</v>
          </cell>
          <cell r="F239" t="str">
            <v>10</v>
          </cell>
          <cell r="G239">
            <v>0</v>
          </cell>
          <cell r="H239" t="str">
            <v>004</v>
          </cell>
          <cell r="I239">
            <v>0.1065</v>
          </cell>
        </row>
        <row r="240">
          <cell r="A240">
            <v>37</v>
          </cell>
          <cell r="B240" t="str">
            <v>140</v>
          </cell>
          <cell r="C240" t="str">
            <v>Tighten screw &amp; keep RSD.</v>
          </cell>
          <cell r="D240">
            <v>0.1202</v>
          </cell>
          <cell r="E240">
            <v>0</v>
          </cell>
          <cell r="F240" t="str">
            <v>10</v>
          </cell>
          <cell r="G240">
            <v>0</v>
          </cell>
          <cell r="H240" t="str">
            <v>005</v>
          </cell>
          <cell r="I240">
            <v>9.6199999999999994E-2</v>
          </cell>
        </row>
        <row r="241">
          <cell r="A241">
            <v>37</v>
          </cell>
          <cell r="B241" t="str">
            <v>150</v>
          </cell>
          <cell r="C241" t="str">
            <v>Make connection.</v>
          </cell>
          <cell r="D241">
            <v>0.1547</v>
          </cell>
          <cell r="E241">
            <v>0</v>
          </cell>
          <cell r="F241" t="str">
            <v>10</v>
          </cell>
          <cell r="G241">
            <v>625</v>
          </cell>
          <cell r="H241" t="str">
            <v>5</v>
          </cell>
          <cell r="I241">
            <v>0.12379999999999999</v>
          </cell>
        </row>
        <row r="242">
          <cell r="A242">
            <v>39</v>
          </cell>
          <cell r="B242" t="str">
            <v>10</v>
          </cell>
          <cell r="C242" t="str">
            <v>Accl. conn</v>
          </cell>
          <cell r="D242">
            <v>1.4518</v>
          </cell>
          <cell r="E242">
            <v>0</v>
          </cell>
          <cell r="F242" t="str">
            <v>10</v>
          </cell>
          <cell r="G242">
            <v>0</v>
          </cell>
          <cell r="I242">
            <v>1.1614</v>
          </cell>
        </row>
        <row r="243">
          <cell r="A243">
            <v>39</v>
          </cell>
          <cell r="B243" t="str">
            <v>10</v>
          </cell>
          <cell r="C243" t="str">
            <v>Collect steering lock grommet from bin, fit on chassis</v>
          </cell>
          <cell r="D243">
            <v>0.216</v>
          </cell>
          <cell r="E243">
            <v>0</v>
          </cell>
          <cell r="F243" t="str">
            <v>10</v>
          </cell>
          <cell r="G243">
            <v>0</v>
          </cell>
          <cell r="I243">
            <v>0.17280000000000001</v>
          </cell>
        </row>
        <row r="244">
          <cell r="A244">
            <v>39</v>
          </cell>
          <cell r="B244" t="str">
            <v>20</v>
          </cell>
          <cell r="C244" t="str">
            <v>Choke cable conn</v>
          </cell>
          <cell r="D244">
            <v>1.48</v>
          </cell>
          <cell r="E244">
            <v>0</v>
          </cell>
          <cell r="F244" t="str">
            <v>10</v>
          </cell>
          <cell r="G244">
            <v>0</v>
          </cell>
          <cell r="I244">
            <v>1.1839999999999999</v>
          </cell>
        </row>
        <row r="245">
          <cell r="A245">
            <v>39</v>
          </cell>
          <cell r="B245" t="str">
            <v>30</v>
          </cell>
          <cell r="C245" t="str">
            <v>Tray filling</v>
          </cell>
          <cell r="D245">
            <v>2.4E-2</v>
          </cell>
          <cell r="E245">
            <v>0</v>
          </cell>
          <cell r="F245" t="str">
            <v>10</v>
          </cell>
          <cell r="G245">
            <v>0</v>
          </cell>
          <cell r="I245">
            <v>1.9199999999999998E-2</v>
          </cell>
        </row>
        <row r="246">
          <cell r="A246">
            <v>42</v>
          </cell>
          <cell r="B246" t="str">
            <v>10</v>
          </cell>
          <cell r="C246" t="str">
            <v>Move to next veh with RSD in hand. Keep on veh</v>
          </cell>
          <cell r="D246">
            <v>0.06</v>
          </cell>
          <cell r="E246">
            <v>0</v>
          </cell>
          <cell r="F246" t="str">
            <v>10</v>
          </cell>
          <cell r="G246">
            <v>0</v>
          </cell>
          <cell r="I246">
            <v>4.8000000000000001E-2</v>
          </cell>
        </row>
        <row r="247">
          <cell r="A247">
            <v>42</v>
          </cell>
          <cell r="B247" t="str">
            <v>20</v>
          </cell>
          <cell r="C247" t="str">
            <v>Move, p-up grab from kit, mount on veh. align</v>
          </cell>
          <cell r="D247">
            <v>0.12</v>
          </cell>
          <cell r="E247">
            <v>0</v>
          </cell>
          <cell r="F247" t="str">
            <v>10</v>
          </cell>
          <cell r="G247">
            <v>0</v>
          </cell>
          <cell r="I247">
            <v>9.6000000000000002E-2</v>
          </cell>
        </row>
        <row r="248">
          <cell r="A248">
            <v>42</v>
          </cell>
          <cell r="B248" t="str">
            <v>30</v>
          </cell>
          <cell r="C248" t="str">
            <v>Move p-up 2 spacers, sp.wh.bkt s/a from kit.Keep canvaspiece s/a on veh from sp.wh.bkt sub assly</v>
          </cell>
          <cell r="D248">
            <v>0.12</v>
          </cell>
          <cell r="E248">
            <v>0</v>
          </cell>
          <cell r="F248" t="str">
            <v>10</v>
          </cell>
          <cell r="G248">
            <v>0</v>
          </cell>
          <cell r="I248">
            <v>9.6000000000000002E-2</v>
          </cell>
        </row>
        <row r="249">
          <cell r="A249">
            <v>42</v>
          </cell>
          <cell r="B249" t="str">
            <v>40</v>
          </cell>
          <cell r="C249" t="str">
            <v>Insert 2 spacers on sp.wh. bkt bolts</v>
          </cell>
          <cell r="D249">
            <v>0.14399999999999999</v>
          </cell>
          <cell r="E249">
            <v>0</v>
          </cell>
          <cell r="F249" t="str">
            <v>10</v>
          </cell>
          <cell r="G249">
            <v>0</v>
          </cell>
          <cell r="I249">
            <v>0.1152</v>
          </cell>
        </row>
        <row r="250">
          <cell r="A250">
            <v>42</v>
          </cell>
          <cell r="B250" t="str">
            <v>50</v>
          </cell>
          <cell r="C250" t="str">
            <v>Position sp. wh. bkt sub asly on veh.</v>
          </cell>
          <cell r="D250">
            <v>0.24</v>
          </cell>
          <cell r="E250">
            <v>0</v>
          </cell>
          <cell r="F250" t="str">
            <v>10</v>
          </cell>
          <cell r="G250">
            <v>0</v>
          </cell>
          <cell r="I250">
            <v>0.192</v>
          </cell>
        </row>
        <row r="251">
          <cell r="A251">
            <v>42</v>
          </cell>
          <cell r="B251" t="str">
            <v>60</v>
          </cell>
          <cell r="C251" t="str">
            <v>Pick up R.S.D. &amp; prefit 3 bolts.</v>
          </cell>
          <cell r="D251">
            <v>0.19600000000000001</v>
          </cell>
          <cell r="E251">
            <v>0</v>
          </cell>
          <cell r="F251" t="str">
            <v>10</v>
          </cell>
          <cell r="G251">
            <v>354</v>
          </cell>
          <cell r="H251" t="str">
            <v>009</v>
          </cell>
          <cell r="I251">
            <v>0.15679999999999999</v>
          </cell>
        </row>
        <row r="252">
          <cell r="A252">
            <v>42</v>
          </cell>
          <cell r="B252" t="str">
            <v>10</v>
          </cell>
          <cell r="C252" t="str">
            <v>Move to table</v>
          </cell>
          <cell r="D252">
            <v>4.8000000000000001E-2</v>
          </cell>
          <cell r="E252">
            <v>0</v>
          </cell>
          <cell r="F252" t="str">
            <v>20</v>
          </cell>
          <cell r="G252">
            <v>0</v>
          </cell>
          <cell r="I252">
            <v>3.8399999999999997E-2</v>
          </cell>
        </row>
        <row r="253">
          <cell r="A253">
            <v>42</v>
          </cell>
          <cell r="B253" t="str">
            <v>20</v>
          </cell>
          <cell r="C253" t="str">
            <v>Make bolt sub aslly for dual seat - 3 nos</v>
          </cell>
          <cell r="D253">
            <v>0.15459999999999999</v>
          </cell>
          <cell r="E253">
            <v>0</v>
          </cell>
          <cell r="F253" t="str">
            <v>20</v>
          </cell>
          <cell r="G253">
            <v>0</v>
          </cell>
          <cell r="I253">
            <v>0.1237</v>
          </cell>
        </row>
        <row r="254">
          <cell r="A254">
            <v>42</v>
          </cell>
          <cell r="B254" t="str">
            <v>30</v>
          </cell>
          <cell r="C254" t="str">
            <v>Move to veh &amp; keep bolt s/a on veh</v>
          </cell>
          <cell r="D254">
            <v>0.06</v>
          </cell>
          <cell r="E254">
            <v>0</v>
          </cell>
          <cell r="F254" t="str">
            <v>20</v>
          </cell>
          <cell r="G254">
            <v>0</v>
          </cell>
          <cell r="I254">
            <v>4.8000000000000001E-2</v>
          </cell>
        </row>
        <row r="255">
          <cell r="A255">
            <v>42</v>
          </cell>
          <cell r="B255" t="str">
            <v>40</v>
          </cell>
          <cell r="C255" t="str">
            <v>Pick up seat from trolley, position on veh.</v>
          </cell>
          <cell r="D255">
            <v>0.24</v>
          </cell>
          <cell r="E255">
            <v>0</v>
          </cell>
          <cell r="F255" t="str">
            <v>20</v>
          </cell>
          <cell r="G255">
            <v>0</v>
          </cell>
          <cell r="I255">
            <v>0.192</v>
          </cell>
        </row>
        <row r="256">
          <cell r="A256">
            <v>42</v>
          </cell>
          <cell r="B256" t="str">
            <v>50</v>
          </cell>
          <cell r="C256" t="str">
            <v>Prefit 3 front bolts</v>
          </cell>
          <cell r="D256">
            <v>0.55730000000000002</v>
          </cell>
          <cell r="E256">
            <v>0</v>
          </cell>
          <cell r="F256" t="str">
            <v>20</v>
          </cell>
          <cell r="G256">
            <v>0</v>
          </cell>
          <cell r="I256">
            <v>0.44579999999999997</v>
          </cell>
        </row>
        <row r="257">
          <cell r="A257">
            <v>42</v>
          </cell>
          <cell r="B257" t="str">
            <v>60</v>
          </cell>
          <cell r="C257" t="str">
            <v>Grasp PNR</v>
          </cell>
          <cell r="D257">
            <v>6.3399999999999998E-2</v>
          </cell>
          <cell r="E257">
            <v>0</v>
          </cell>
          <cell r="F257" t="str">
            <v>20</v>
          </cell>
          <cell r="G257">
            <v>0</v>
          </cell>
          <cell r="I257">
            <v>5.0700000000000002E-2</v>
          </cell>
        </row>
        <row r="258">
          <cell r="A258">
            <v>42</v>
          </cell>
          <cell r="B258" t="str">
            <v>70</v>
          </cell>
          <cell r="C258" t="str">
            <v>Tighten 3 seat bolts</v>
          </cell>
          <cell r="D258">
            <v>0.03</v>
          </cell>
          <cell r="E258">
            <v>0.1057</v>
          </cell>
          <cell r="F258" t="str">
            <v>20</v>
          </cell>
          <cell r="G258">
            <v>0</v>
          </cell>
          <cell r="I258">
            <v>0.12970000000000001</v>
          </cell>
        </row>
        <row r="259">
          <cell r="A259">
            <v>42</v>
          </cell>
          <cell r="B259" t="str">
            <v>80</v>
          </cell>
          <cell r="C259" t="str">
            <v>Release PNR</v>
          </cell>
          <cell r="D259">
            <v>0.03</v>
          </cell>
          <cell r="E259">
            <v>0</v>
          </cell>
          <cell r="F259" t="str">
            <v>20</v>
          </cell>
          <cell r="G259">
            <v>0</v>
          </cell>
          <cell r="I259">
            <v>2.4E-2</v>
          </cell>
        </row>
        <row r="260">
          <cell r="A260">
            <v>42</v>
          </cell>
          <cell r="B260" t="str">
            <v>90</v>
          </cell>
          <cell r="C260" t="str">
            <v>Pick up lock from polybag from floor board &amp; prefit</v>
          </cell>
          <cell r="D260">
            <v>0.3</v>
          </cell>
          <cell r="E260">
            <v>0</v>
          </cell>
          <cell r="F260" t="str">
            <v>20</v>
          </cell>
          <cell r="G260">
            <v>0</v>
          </cell>
          <cell r="I260">
            <v>0.24</v>
          </cell>
        </row>
        <row r="261">
          <cell r="A261">
            <v>42</v>
          </cell>
          <cell r="B261" t="str">
            <v>10</v>
          </cell>
          <cell r="C261" t="str">
            <v>Move to next veh</v>
          </cell>
          <cell r="D261">
            <v>0.06</v>
          </cell>
          <cell r="E261">
            <v>0</v>
          </cell>
          <cell r="F261" t="str">
            <v>30</v>
          </cell>
          <cell r="G261">
            <v>0</v>
          </cell>
          <cell r="I261">
            <v>4.8000000000000001E-2</v>
          </cell>
        </row>
        <row r="262">
          <cell r="A262">
            <v>42</v>
          </cell>
          <cell r="B262" t="str">
            <v>20</v>
          </cell>
          <cell r="C262" t="str">
            <v>Dismantle 2 bolts from canvas s/a</v>
          </cell>
          <cell r="D262">
            <v>0.12</v>
          </cell>
          <cell r="E262">
            <v>0</v>
          </cell>
          <cell r="F262" t="str">
            <v>30</v>
          </cell>
          <cell r="G262">
            <v>0</v>
          </cell>
          <cell r="I262">
            <v>9.6000000000000002E-2</v>
          </cell>
        </row>
        <row r="263">
          <cell r="A263">
            <v>42</v>
          </cell>
          <cell r="B263" t="str">
            <v>30</v>
          </cell>
          <cell r="C263" t="str">
            <v>Lift &amp; adjust bkt &amp; insert canvas piece &amp; adjust.</v>
          </cell>
          <cell r="D263">
            <v>0.1057</v>
          </cell>
          <cell r="E263">
            <v>0</v>
          </cell>
          <cell r="F263" t="str">
            <v>30</v>
          </cell>
          <cell r="G263">
            <v>563</v>
          </cell>
          <cell r="H263" t="str">
            <v>005</v>
          </cell>
          <cell r="I263">
            <v>8.4599999999999995E-2</v>
          </cell>
        </row>
        <row r="264">
          <cell r="A264">
            <v>42</v>
          </cell>
          <cell r="B264" t="str">
            <v>40</v>
          </cell>
          <cell r="C264" t="str">
            <v>Align the holes by pocker if required.</v>
          </cell>
          <cell r="D264">
            <v>3.78E-2</v>
          </cell>
          <cell r="E264">
            <v>0</v>
          </cell>
          <cell r="F264" t="str">
            <v>30</v>
          </cell>
          <cell r="G264">
            <v>563</v>
          </cell>
          <cell r="H264" t="str">
            <v>006</v>
          </cell>
          <cell r="I264">
            <v>3.0200000000000001E-2</v>
          </cell>
        </row>
        <row r="265">
          <cell r="A265">
            <v>42</v>
          </cell>
          <cell r="B265" t="str">
            <v>50</v>
          </cell>
          <cell r="C265" t="str">
            <v>Hold steel plate inside chassis &amp; position 2 bolts.</v>
          </cell>
          <cell r="D265">
            <v>0.29070000000000001</v>
          </cell>
          <cell r="E265">
            <v>0</v>
          </cell>
          <cell r="F265" t="str">
            <v>30</v>
          </cell>
          <cell r="G265">
            <v>563</v>
          </cell>
          <cell r="H265" t="str">
            <v>007</v>
          </cell>
          <cell r="I265">
            <v>0.2326</v>
          </cell>
        </row>
        <row r="266">
          <cell r="A266">
            <v>42</v>
          </cell>
          <cell r="B266" t="str">
            <v>60</v>
          </cell>
          <cell r="C266" t="str">
            <v>Move, grasp PNR, &amp; come back</v>
          </cell>
          <cell r="D266">
            <v>6.6699999999999995E-2</v>
          </cell>
          <cell r="E266">
            <v>0</v>
          </cell>
          <cell r="F266" t="str">
            <v>30</v>
          </cell>
          <cell r="G266">
            <v>563</v>
          </cell>
          <cell r="H266" t="str">
            <v>008</v>
          </cell>
          <cell r="I266">
            <v>5.3400000000000003E-2</v>
          </cell>
        </row>
        <row r="267">
          <cell r="A267">
            <v>42</v>
          </cell>
          <cell r="B267" t="str">
            <v>70</v>
          </cell>
          <cell r="C267" t="str">
            <v>Position PNR, Tighten first bolt, similsrly tighten    second bolt &amp; release PNR.</v>
          </cell>
          <cell r="D267">
            <v>0.03</v>
          </cell>
          <cell r="E267">
            <v>0.12590000000000001</v>
          </cell>
          <cell r="F267" t="str">
            <v>30</v>
          </cell>
          <cell r="G267">
            <v>563</v>
          </cell>
          <cell r="H267" t="str">
            <v>008</v>
          </cell>
          <cell r="I267">
            <v>0.14990000000000001</v>
          </cell>
        </row>
        <row r="268">
          <cell r="A268">
            <v>42</v>
          </cell>
          <cell r="B268" t="str">
            <v>80</v>
          </cell>
          <cell r="C268" t="str">
            <v>Tighten 3 nuts of sp. wheel bkt.</v>
          </cell>
          <cell r="D268">
            <v>0.03</v>
          </cell>
          <cell r="E268">
            <v>0.29409999999999997</v>
          </cell>
          <cell r="F268" t="str">
            <v>30</v>
          </cell>
          <cell r="G268">
            <v>0</v>
          </cell>
          <cell r="I268">
            <v>0.31809999999999999</v>
          </cell>
        </row>
        <row r="269">
          <cell r="A269">
            <v>46</v>
          </cell>
          <cell r="B269" t="str">
            <v>10</v>
          </cell>
          <cell r="C269" t="str">
            <v>Move to kit with tray, p-up lever from kit, move to next veh, keep this on veh.</v>
          </cell>
          <cell r="D269">
            <v>0.1</v>
          </cell>
          <cell r="E269">
            <v>0</v>
          </cell>
          <cell r="F269" t="str">
            <v>10</v>
          </cell>
          <cell r="G269">
            <v>0</v>
          </cell>
          <cell r="I269">
            <v>0.08</v>
          </cell>
        </row>
        <row r="270">
          <cell r="A270">
            <v>46</v>
          </cell>
          <cell r="B270" t="str">
            <v>10</v>
          </cell>
          <cell r="C270" t="str">
            <v>Move to kit, collect nose, move to veh. Keep PNR.</v>
          </cell>
          <cell r="D270">
            <v>0.12559999999999999</v>
          </cell>
          <cell r="E270">
            <v>0</v>
          </cell>
          <cell r="F270" t="str">
            <v>10</v>
          </cell>
          <cell r="G270">
            <v>0</v>
          </cell>
          <cell r="I270">
            <v>0.10050000000000001</v>
          </cell>
        </row>
        <row r="271">
          <cell r="A271">
            <v>46</v>
          </cell>
          <cell r="B271" t="str">
            <v>20</v>
          </cell>
          <cell r="C271" t="str">
            <v>Pull main harness,position nose on mud, grasp horn wire</v>
          </cell>
          <cell r="D271">
            <v>0.20549999999999999</v>
          </cell>
          <cell r="E271">
            <v>0</v>
          </cell>
          <cell r="F271" t="str">
            <v>10</v>
          </cell>
          <cell r="G271">
            <v>0</v>
          </cell>
          <cell r="I271">
            <v>0.16439999999999999</v>
          </cell>
        </row>
        <row r="272">
          <cell r="A272">
            <v>46</v>
          </cell>
          <cell r="B272" t="str">
            <v>30</v>
          </cell>
          <cell r="C272" t="str">
            <v>Make horn connection no 1</v>
          </cell>
          <cell r="D272">
            <v>0.1012</v>
          </cell>
          <cell r="E272">
            <v>0</v>
          </cell>
          <cell r="F272" t="str">
            <v>10</v>
          </cell>
          <cell r="G272">
            <v>0</v>
          </cell>
          <cell r="I272">
            <v>8.1000000000000003E-2</v>
          </cell>
        </row>
        <row r="273">
          <cell r="A273">
            <v>46</v>
          </cell>
          <cell r="B273" t="str">
            <v>40</v>
          </cell>
          <cell r="C273" t="str">
            <v>Grasp horn wire &amp; make horn connection no 2</v>
          </cell>
          <cell r="D273">
            <v>0.16900000000000001</v>
          </cell>
          <cell r="E273">
            <v>0</v>
          </cell>
          <cell r="F273" t="str">
            <v>10</v>
          </cell>
          <cell r="G273">
            <v>0</v>
          </cell>
          <cell r="I273">
            <v>0.13519999999999999</v>
          </cell>
        </row>
        <row r="274">
          <cell r="A274">
            <v>46</v>
          </cell>
          <cell r="B274" t="str">
            <v>50</v>
          </cell>
          <cell r="C274" t="str">
            <v>Make flasher connection</v>
          </cell>
          <cell r="D274">
            <v>0.1646</v>
          </cell>
          <cell r="E274">
            <v>0</v>
          </cell>
          <cell r="F274" t="str">
            <v>10</v>
          </cell>
          <cell r="G274">
            <v>0</v>
          </cell>
          <cell r="I274">
            <v>0.13170000000000001</v>
          </cell>
        </row>
        <row r="275">
          <cell r="A275">
            <v>46</v>
          </cell>
          <cell r="B275" t="str">
            <v>60</v>
          </cell>
          <cell r="C275" t="str">
            <v>Pull wires. Make green wire connection of RH blinker</v>
          </cell>
          <cell r="D275">
            <v>0.1646</v>
          </cell>
          <cell r="E275">
            <v>0</v>
          </cell>
          <cell r="F275" t="str">
            <v>10</v>
          </cell>
          <cell r="G275">
            <v>0</v>
          </cell>
          <cell r="I275">
            <v>0.13170000000000001</v>
          </cell>
        </row>
        <row r="276">
          <cell r="A276">
            <v>46</v>
          </cell>
          <cell r="B276" t="str">
            <v>70</v>
          </cell>
          <cell r="C276" t="str">
            <v>Pull wires. Make blue wire connection of LH blinker</v>
          </cell>
          <cell r="D276">
            <v>0.1646</v>
          </cell>
          <cell r="E276">
            <v>0</v>
          </cell>
          <cell r="F276" t="str">
            <v>10</v>
          </cell>
          <cell r="G276">
            <v>0</v>
          </cell>
          <cell r="I276">
            <v>0.13170000000000001</v>
          </cell>
        </row>
        <row r="277">
          <cell r="A277">
            <v>46</v>
          </cell>
          <cell r="B277" t="str">
            <v>80</v>
          </cell>
          <cell r="C277" t="str">
            <v>Position nose properly on veh.</v>
          </cell>
          <cell r="D277">
            <v>8.5800000000000001E-2</v>
          </cell>
          <cell r="E277">
            <v>0</v>
          </cell>
          <cell r="F277" t="str">
            <v>10</v>
          </cell>
          <cell r="G277">
            <v>0</v>
          </cell>
          <cell r="I277">
            <v>6.8599999999999994E-2</v>
          </cell>
        </row>
        <row r="278">
          <cell r="A278">
            <v>46</v>
          </cell>
          <cell r="B278" t="str">
            <v>20</v>
          </cell>
          <cell r="C278" t="str">
            <v>Remove cello tape from harness</v>
          </cell>
          <cell r="D278">
            <v>0.24</v>
          </cell>
          <cell r="E278">
            <v>0</v>
          </cell>
          <cell r="F278" t="str">
            <v>15</v>
          </cell>
          <cell r="G278">
            <v>0</v>
          </cell>
          <cell r="I278">
            <v>0.192</v>
          </cell>
        </row>
        <row r="279">
          <cell r="A279">
            <v>46</v>
          </cell>
          <cell r="B279" t="str">
            <v>30</v>
          </cell>
          <cell r="C279" t="str">
            <v>Do 2 coupler connections - red &amp; blue</v>
          </cell>
          <cell r="D279">
            <v>0.35420000000000001</v>
          </cell>
          <cell r="E279">
            <v>0</v>
          </cell>
          <cell r="F279" t="str">
            <v>15</v>
          </cell>
          <cell r="G279">
            <v>0</v>
          </cell>
          <cell r="I279">
            <v>0.28339999999999999</v>
          </cell>
        </row>
        <row r="280">
          <cell r="A280">
            <v>46</v>
          </cell>
          <cell r="B280" t="str">
            <v>10</v>
          </cell>
          <cell r="C280" t="str">
            <v>Pull &amp; remove clutch inner cablefrom outer &amp; check its end.</v>
          </cell>
          <cell r="D280">
            <v>9.1399999999999995E-2</v>
          </cell>
          <cell r="E280">
            <v>0</v>
          </cell>
          <cell r="F280" t="str">
            <v>20</v>
          </cell>
          <cell r="G280">
            <v>158</v>
          </cell>
          <cell r="H280" t="str">
            <v>001</v>
          </cell>
          <cell r="I280">
            <v>7.3099999999999998E-2</v>
          </cell>
        </row>
        <row r="281">
          <cell r="A281">
            <v>46</v>
          </cell>
          <cell r="B281" t="str">
            <v>20</v>
          </cell>
          <cell r="C281" t="str">
            <v>Insert clutch cable inner through Handle bar           end.</v>
          </cell>
          <cell r="D281">
            <v>6.8400000000000002E-2</v>
          </cell>
          <cell r="E281">
            <v>0</v>
          </cell>
          <cell r="F281" t="str">
            <v>20</v>
          </cell>
          <cell r="G281">
            <v>158</v>
          </cell>
          <cell r="H281" t="str">
            <v>002</v>
          </cell>
          <cell r="I281">
            <v>5.4699999999999999E-2</v>
          </cell>
        </row>
        <row r="282">
          <cell r="A282">
            <v>46</v>
          </cell>
          <cell r="B282" t="str">
            <v>30</v>
          </cell>
          <cell r="C282" t="str">
            <v>Insert clutch cable inner in outer</v>
          </cell>
          <cell r="D282">
            <v>0.2477</v>
          </cell>
          <cell r="E282">
            <v>0</v>
          </cell>
          <cell r="F282" t="str">
            <v>20</v>
          </cell>
          <cell r="G282">
            <v>158</v>
          </cell>
          <cell r="H282" t="str">
            <v>003</v>
          </cell>
          <cell r="I282">
            <v>0.19819999999999999</v>
          </cell>
        </row>
        <row r="283">
          <cell r="A283">
            <v>46</v>
          </cell>
          <cell r="B283" t="str">
            <v>40</v>
          </cell>
          <cell r="C283" t="str">
            <v>Keep tray on floor board,collect clutch lever &amp;        terminal from tray,take out clutch cable controlend pos</v>
          </cell>
          <cell r="D283">
            <v>0.1046</v>
          </cell>
          <cell r="E283">
            <v>0</v>
          </cell>
          <cell r="F283" t="str">
            <v>20</v>
          </cell>
          <cell r="G283">
            <v>160</v>
          </cell>
          <cell r="H283" t="str">
            <v>001</v>
          </cell>
          <cell r="I283">
            <v>8.3699999999999997E-2</v>
          </cell>
        </row>
        <row r="284">
          <cell r="A284">
            <v>46</v>
          </cell>
          <cell r="B284" t="str">
            <v>50</v>
          </cell>
          <cell r="C284" t="str">
            <v>Collect 2 plain washers 1 spring washer &amp; lever        screw from tray ,position plain and spring washerat bot</v>
          </cell>
          <cell r="D284">
            <v>0.1555</v>
          </cell>
          <cell r="E284">
            <v>0</v>
          </cell>
          <cell r="F284" t="str">
            <v>20</v>
          </cell>
          <cell r="G284">
            <v>160</v>
          </cell>
          <cell r="H284" t="str">
            <v>002</v>
          </cell>
          <cell r="I284">
            <v>0.1244</v>
          </cell>
        </row>
        <row r="285">
          <cell r="A285">
            <v>46</v>
          </cell>
          <cell r="B285" t="str">
            <v>60</v>
          </cell>
          <cell r="C285" t="str">
            <v>Collect pocker &amp; align the holes of washers with       respect to lever hole by inserting &amp; rotatingthro.L.H.s</v>
          </cell>
          <cell r="D285">
            <v>0.11269999999999999</v>
          </cell>
          <cell r="E285">
            <v>0</v>
          </cell>
          <cell r="F285" t="str">
            <v>20</v>
          </cell>
          <cell r="G285">
            <v>160</v>
          </cell>
          <cell r="H285" t="str">
            <v>003</v>
          </cell>
          <cell r="I285">
            <v>9.0200000000000002E-2</v>
          </cell>
        </row>
        <row r="286">
          <cell r="A286">
            <v>46</v>
          </cell>
          <cell r="B286" t="str">
            <v>70</v>
          </cell>
          <cell r="C286" t="str">
            <v>Collect screw from tray ,preposition &amp; tighten         by R.S.D. Keep R.S.D. in tray</v>
          </cell>
          <cell r="D286">
            <v>0.23799999999999999</v>
          </cell>
          <cell r="E286">
            <v>0</v>
          </cell>
          <cell r="F286" t="str">
            <v>20</v>
          </cell>
          <cell r="G286">
            <v>160</v>
          </cell>
          <cell r="H286" t="str">
            <v>004</v>
          </cell>
          <cell r="I286">
            <v>0.19040000000000001</v>
          </cell>
        </row>
        <row r="287">
          <cell r="A287">
            <v>46</v>
          </cell>
          <cell r="B287" t="str">
            <v>80</v>
          </cell>
          <cell r="C287" t="str">
            <v>Apply grease on clutch lever.</v>
          </cell>
          <cell r="D287">
            <v>0.1018</v>
          </cell>
          <cell r="E287">
            <v>0</v>
          </cell>
          <cell r="F287" t="str">
            <v>20</v>
          </cell>
          <cell r="G287">
            <v>160</v>
          </cell>
          <cell r="H287" t="str">
            <v>007</v>
          </cell>
          <cell r="I287">
            <v>8.14E-2</v>
          </cell>
        </row>
        <row r="288">
          <cell r="A288">
            <v>46</v>
          </cell>
          <cell r="B288" t="str">
            <v>90</v>
          </cell>
          <cell r="C288" t="str">
            <v>Clean hands</v>
          </cell>
          <cell r="D288">
            <v>0.06</v>
          </cell>
          <cell r="E288">
            <v>0</v>
          </cell>
          <cell r="F288" t="str">
            <v>20</v>
          </cell>
          <cell r="G288">
            <v>0</v>
          </cell>
          <cell r="I288">
            <v>4.8000000000000001E-2</v>
          </cell>
        </row>
        <row r="289">
          <cell r="A289">
            <v>46</v>
          </cell>
          <cell r="B289" t="str">
            <v>100</v>
          </cell>
          <cell r="C289" t="str">
            <v>Additional time adjusting harness in handle bar while  inserting clutch cable</v>
          </cell>
          <cell r="D289">
            <v>0.1</v>
          </cell>
          <cell r="E289">
            <v>0</v>
          </cell>
          <cell r="F289" t="str">
            <v>20</v>
          </cell>
          <cell r="G289">
            <v>0</v>
          </cell>
          <cell r="I289">
            <v>0.08</v>
          </cell>
        </row>
        <row r="290">
          <cell r="A290">
            <v>46</v>
          </cell>
          <cell r="B290" t="str">
            <v>110</v>
          </cell>
          <cell r="C290" t="str">
            <v>Tray filling - washers etc</v>
          </cell>
          <cell r="D290">
            <v>2.4E-2</v>
          </cell>
          <cell r="E290">
            <v>0</v>
          </cell>
          <cell r="F290" t="str">
            <v>20</v>
          </cell>
          <cell r="G290">
            <v>0</v>
          </cell>
          <cell r="I290">
            <v>1.9199999999999998E-2</v>
          </cell>
        </row>
        <row r="291">
          <cell r="A291">
            <v>49</v>
          </cell>
          <cell r="B291" t="str">
            <v>10</v>
          </cell>
          <cell r="C291" t="str">
            <v>Move to table</v>
          </cell>
          <cell r="D291">
            <v>3.5999999999999997E-2</v>
          </cell>
          <cell r="E291">
            <v>0</v>
          </cell>
          <cell r="F291" t="str">
            <v>10</v>
          </cell>
          <cell r="G291">
            <v>0</v>
          </cell>
          <cell r="I291">
            <v>2.8799999999999999E-2</v>
          </cell>
        </row>
        <row r="292">
          <cell r="A292">
            <v>49</v>
          </cell>
          <cell r="B292" t="str">
            <v>10</v>
          </cell>
          <cell r="C292" t="str">
            <v>Move to next veh</v>
          </cell>
          <cell r="D292">
            <v>0.06</v>
          </cell>
          <cell r="E292">
            <v>0</v>
          </cell>
          <cell r="F292" t="str">
            <v>10</v>
          </cell>
          <cell r="G292">
            <v>0</v>
          </cell>
          <cell r="I292">
            <v>4.8000000000000001E-2</v>
          </cell>
        </row>
        <row r="293">
          <cell r="A293">
            <v>49</v>
          </cell>
          <cell r="B293" t="str">
            <v>20</v>
          </cell>
          <cell r="C293" t="str">
            <v>Fit tool box lock</v>
          </cell>
          <cell r="D293">
            <v>0.36109999999999998</v>
          </cell>
          <cell r="E293">
            <v>0</v>
          </cell>
          <cell r="F293" t="str">
            <v>10</v>
          </cell>
          <cell r="G293">
            <v>0</v>
          </cell>
          <cell r="I293">
            <v>0.28889999999999999</v>
          </cell>
        </row>
        <row r="294">
          <cell r="A294">
            <v>49</v>
          </cell>
          <cell r="B294" t="str">
            <v>20</v>
          </cell>
          <cell r="C294" t="str">
            <v>Insert sp. washer on 2 bolts. Insert 2 bolts in mirror bracket LH. Insert spacer on 2 bolts. Position bottom c</v>
          </cell>
          <cell r="D294">
            <v>0.84</v>
          </cell>
          <cell r="E294">
            <v>0</v>
          </cell>
          <cell r="F294" t="str">
            <v>10</v>
          </cell>
          <cell r="G294">
            <v>0</v>
          </cell>
          <cell r="I294">
            <v>0.67200000000000004</v>
          </cell>
        </row>
        <row r="295">
          <cell r="A295">
            <v>49</v>
          </cell>
          <cell r="B295" t="str">
            <v>30</v>
          </cell>
          <cell r="C295" t="str">
            <v>Move to veh with bottom plate &amp; mbkt assly - LH &amp; RH &amp; keep on veh.</v>
          </cell>
          <cell r="D295">
            <v>0.12</v>
          </cell>
          <cell r="E295">
            <v>0</v>
          </cell>
          <cell r="F295" t="str">
            <v>10</v>
          </cell>
          <cell r="G295">
            <v>0</v>
          </cell>
          <cell r="I295">
            <v>9.6000000000000002E-2</v>
          </cell>
        </row>
        <row r="296">
          <cell r="A296">
            <v>49</v>
          </cell>
          <cell r="B296" t="str">
            <v>30</v>
          </cell>
          <cell r="C296" t="str">
            <v>Tighten dual seat lock</v>
          </cell>
          <cell r="D296">
            <v>0.03</v>
          </cell>
          <cell r="E296">
            <v>0.2</v>
          </cell>
          <cell r="F296" t="str">
            <v>10</v>
          </cell>
          <cell r="G296">
            <v>0</v>
          </cell>
          <cell r="I296">
            <v>0.224</v>
          </cell>
        </row>
        <row r="297">
          <cell r="A297">
            <v>49</v>
          </cell>
          <cell r="B297" t="str">
            <v>40</v>
          </cell>
          <cell r="C297" t="str">
            <v>Arrange wires &amp; connections on RH side.</v>
          </cell>
          <cell r="D297">
            <v>0.12</v>
          </cell>
          <cell r="E297">
            <v>0</v>
          </cell>
          <cell r="F297" t="str">
            <v>10</v>
          </cell>
          <cell r="G297">
            <v>0</v>
          </cell>
          <cell r="I297">
            <v>9.6000000000000002E-2</v>
          </cell>
        </row>
        <row r="298">
          <cell r="A298">
            <v>49</v>
          </cell>
          <cell r="B298" t="str">
            <v>50</v>
          </cell>
          <cell r="C298" t="str">
            <v>Position bkt assly on h-bar &amp; prefit 2 bolts  - RH &amp; LH</v>
          </cell>
          <cell r="D298">
            <v>0.48</v>
          </cell>
          <cell r="E298">
            <v>0</v>
          </cell>
          <cell r="F298" t="str">
            <v>10</v>
          </cell>
          <cell r="G298">
            <v>536</v>
          </cell>
          <cell r="H298" t="str">
            <v>003</v>
          </cell>
          <cell r="I298">
            <v>0.38400000000000001</v>
          </cell>
        </row>
        <row r="299">
          <cell r="A299">
            <v>49</v>
          </cell>
          <cell r="B299" t="str">
            <v>60</v>
          </cell>
          <cell r="C299" t="str">
            <v>Grasp PNR, Tighten 4 bolts,(2 LH, 2 RH), release PNR</v>
          </cell>
          <cell r="D299">
            <v>0.03</v>
          </cell>
          <cell r="E299">
            <v>0.27</v>
          </cell>
          <cell r="F299" t="str">
            <v>10</v>
          </cell>
          <cell r="G299">
            <v>536</v>
          </cell>
          <cell r="H299" t="str">
            <v>004</v>
          </cell>
          <cell r="I299">
            <v>0.29399999999999998</v>
          </cell>
        </row>
        <row r="300">
          <cell r="A300">
            <v>49</v>
          </cell>
          <cell r="B300" t="str">
            <v>10</v>
          </cell>
          <cell r="C300" t="str">
            <v>Count &amp; collect spring washers &amp; nuts  - 3 nos. from bi</v>
          </cell>
          <cell r="D300">
            <v>8.9499999999999996E-2</v>
          </cell>
          <cell r="E300">
            <v>0</v>
          </cell>
          <cell r="F300" t="str">
            <v>20</v>
          </cell>
          <cell r="G300">
            <v>61</v>
          </cell>
          <cell r="H300" t="str">
            <v>008</v>
          </cell>
          <cell r="I300">
            <v>7.1599999999999997E-2</v>
          </cell>
        </row>
        <row r="301">
          <cell r="A301">
            <v>49</v>
          </cell>
          <cell r="B301" t="str">
            <v>20</v>
          </cell>
          <cell r="C301" t="str">
            <v>Collect wheel from kit/trolley &amp; mount it on veh.</v>
          </cell>
          <cell r="D301">
            <v>0.15939999999999999</v>
          </cell>
          <cell r="E301">
            <v>0</v>
          </cell>
          <cell r="F301" t="str">
            <v>20</v>
          </cell>
          <cell r="G301">
            <v>61</v>
          </cell>
          <cell r="H301" t="str">
            <v>003</v>
          </cell>
          <cell r="I301">
            <v>0.1275</v>
          </cell>
        </row>
        <row r="302">
          <cell r="A302">
            <v>49</v>
          </cell>
          <cell r="B302" t="str">
            <v>30</v>
          </cell>
          <cell r="C302" t="str">
            <v>Position washers &amp; nuts on spare wheel by hand - 3 nos</v>
          </cell>
          <cell r="D302">
            <v>0.2296</v>
          </cell>
          <cell r="E302">
            <v>0</v>
          </cell>
          <cell r="F302" t="str">
            <v>20</v>
          </cell>
          <cell r="G302">
            <v>61</v>
          </cell>
          <cell r="H302" t="str">
            <v>005</v>
          </cell>
          <cell r="I302">
            <v>0.1837</v>
          </cell>
        </row>
        <row r="303">
          <cell r="A303">
            <v>49</v>
          </cell>
          <cell r="B303" t="str">
            <v>40</v>
          </cell>
          <cell r="C303" t="str">
            <v>Collect nut runner &amp; tighten spare wheel nuts          and keep aside nut runner - 2 nos</v>
          </cell>
          <cell r="D303">
            <v>0.03</v>
          </cell>
          <cell r="E303">
            <v>0.122</v>
          </cell>
          <cell r="F303" t="str">
            <v>20</v>
          </cell>
          <cell r="G303">
            <v>61</v>
          </cell>
          <cell r="H303" t="str">
            <v>014</v>
          </cell>
          <cell r="I303">
            <v>0.14599999999999999</v>
          </cell>
        </row>
        <row r="304">
          <cell r="A304">
            <v>49</v>
          </cell>
          <cell r="B304" t="str">
            <v>50</v>
          </cell>
          <cell r="C304" t="str">
            <v>Collect spare wheel disc from trolley &amp; fit</v>
          </cell>
          <cell r="D304">
            <v>0.18</v>
          </cell>
          <cell r="E304">
            <v>0</v>
          </cell>
          <cell r="F304" t="str">
            <v>20</v>
          </cell>
          <cell r="G304">
            <v>0</v>
          </cell>
          <cell r="I304">
            <v>0.14399999999999999</v>
          </cell>
        </row>
        <row r="305">
          <cell r="A305">
            <v>52</v>
          </cell>
          <cell r="B305" t="str">
            <v>10</v>
          </cell>
          <cell r="C305" t="str">
            <v>Move to kit pick up tool box move to ta                ble</v>
          </cell>
          <cell r="D305">
            <v>0.06</v>
          </cell>
          <cell r="E305">
            <v>0</v>
          </cell>
          <cell r="F305" t="str">
            <v>10</v>
          </cell>
          <cell r="G305">
            <v>0</v>
          </cell>
          <cell r="I305">
            <v>4.8000000000000001E-2</v>
          </cell>
        </row>
        <row r="306">
          <cell r="A306">
            <v>52</v>
          </cell>
          <cell r="B306" t="str">
            <v>20</v>
          </cell>
          <cell r="C306" t="str">
            <v>Put hardwere in tool box</v>
          </cell>
          <cell r="D306">
            <v>0.24</v>
          </cell>
          <cell r="E306">
            <v>0</v>
          </cell>
          <cell r="F306" t="str">
            <v>10</v>
          </cell>
          <cell r="G306">
            <v>0</v>
          </cell>
          <cell r="I306">
            <v>0.192</v>
          </cell>
        </row>
        <row r="307">
          <cell r="A307">
            <v>52</v>
          </cell>
          <cell r="B307" t="str">
            <v>30</v>
          </cell>
          <cell r="C307" t="str">
            <v>Straighten studs if necessary (0.1  1 in 10 so 0.01)</v>
          </cell>
          <cell r="D307">
            <v>1.2E-2</v>
          </cell>
          <cell r="E307">
            <v>0</v>
          </cell>
          <cell r="F307" t="str">
            <v>10</v>
          </cell>
          <cell r="G307">
            <v>0</v>
          </cell>
          <cell r="I307">
            <v>9.5999999999999992E-3</v>
          </cell>
        </row>
        <row r="308">
          <cell r="A308">
            <v>52</v>
          </cell>
          <cell r="B308" t="str">
            <v>40</v>
          </cell>
          <cell r="C308" t="str">
            <v>Collect tool box along with hardware items and move    to vehicle,preposition tool box assly on vehicle.</v>
          </cell>
          <cell r="D308">
            <v>0.17299999999999999</v>
          </cell>
          <cell r="E308">
            <v>0</v>
          </cell>
          <cell r="F308" t="str">
            <v>10</v>
          </cell>
          <cell r="G308">
            <v>62</v>
          </cell>
          <cell r="H308" t="str">
            <v>002</v>
          </cell>
          <cell r="I308">
            <v>0.1384</v>
          </cell>
        </row>
        <row r="309">
          <cell r="A309">
            <v>52</v>
          </cell>
          <cell r="B309" t="str">
            <v>50</v>
          </cell>
          <cell r="C309" t="str">
            <v>Tool box blinker connection.</v>
          </cell>
          <cell r="D309">
            <v>0.13919999999999999</v>
          </cell>
          <cell r="E309">
            <v>0</v>
          </cell>
          <cell r="F309" t="str">
            <v>10</v>
          </cell>
          <cell r="G309">
            <v>361</v>
          </cell>
          <cell r="H309" t="str">
            <v>001</v>
          </cell>
          <cell r="I309">
            <v>0.1114</v>
          </cell>
        </row>
        <row r="310">
          <cell r="A310">
            <v>52</v>
          </cell>
          <cell r="B310" t="str">
            <v>60</v>
          </cell>
          <cell r="C310" t="str">
            <v>Clip bending.</v>
          </cell>
          <cell r="D310">
            <v>0.12959999999999999</v>
          </cell>
          <cell r="E310">
            <v>0</v>
          </cell>
          <cell r="F310" t="str">
            <v>10</v>
          </cell>
          <cell r="G310">
            <v>361</v>
          </cell>
          <cell r="H310" t="str">
            <v>002</v>
          </cell>
          <cell r="I310">
            <v>0.1037</v>
          </cell>
        </row>
        <row r="311">
          <cell r="A311">
            <v>52</v>
          </cell>
          <cell r="B311" t="str">
            <v>70</v>
          </cell>
          <cell r="C311" t="str">
            <v>Ensure correct position of beading &amp; adjust if necessar</v>
          </cell>
          <cell r="D311">
            <v>0.06</v>
          </cell>
          <cell r="E311">
            <v>0</v>
          </cell>
          <cell r="F311" t="str">
            <v>10</v>
          </cell>
          <cell r="G311">
            <v>0</v>
          </cell>
          <cell r="I311">
            <v>4.8000000000000001E-2</v>
          </cell>
        </row>
        <row r="312">
          <cell r="A312">
            <v>52</v>
          </cell>
          <cell r="B312" t="str">
            <v>80</v>
          </cell>
          <cell r="C312" t="str">
            <v>Prefit washers &amp; nuts on 4 (+1) studs of tool box.</v>
          </cell>
          <cell r="D312">
            <v>0.78100000000000003</v>
          </cell>
          <cell r="E312">
            <v>0</v>
          </cell>
          <cell r="F312" t="str">
            <v>10</v>
          </cell>
          <cell r="G312">
            <v>62</v>
          </cell>
          <cell r="H312" t="str">
            <v>003</v>
          </cell>
          <cell r="I312">
            <v>0.62480000000000002</v>
          </cell>
        </row>
        <row r="313">
          <cell r="A313">
            <v>52</v>
          </cell>
          <cell r="B313" t="str">
            <v>90</v>
          </cell>
          <cell r="C313" t="str">
            <v>Insert 2 bolts from inside of tool box compartment.</v>
          </cell>
          <cell r="D313">
            <v>0.316</v>
          </cell>
          <cell r="E313">
            <v>0</v>
          </cell>
          <cell r="F313" t="str">
            <v>10</v>
          </cell>
          <cell r="G313">
            <v>67</v>
          </cell>
          <cell r="H313" t="str">
            <v>001</v>
          </cell>
          <cell r="I313">
            <v>0.25280000000000002</v>
          </cell>
        </row>
        <row r="314">
          <cell r="A314">
            <v>52</v>
          </cell>
          <cell r="B314" t="str">
            <v>100</v>
          </cell>
          <cell r="C314" t="str">
            <v>Collect washer nut and prefit on first bolt</v>
          </cell>
          <cell r="D314">
            <v>0.20599999999999999</v>
          </cell>
          <cell r="E314">
            <v>0</v>
          </cell>
          <cell r="F314" t="str">
            <v>10</v>
          </cell>
          <cell r="G314">
            <v>67</v>
          </cell>
          <cell r="H314" t="str">
            <v>002</v>
          </cell>
          <cell r="I314">
            <v>0.1648</v>
          </cell>
        </row>
        <row r="315">
          <cell r="A315">
            <v>52</v>
          </cell>
          <cell r="B315" t="str">
            <v>110</v>
          </cell>
          <cell r="C315" t="str">
            <v>Prefit washer &amp; nut on 2 nd bolt</v>
          </cell>
          <cell r="D315">
            <v>0.246</v>
          </cell>
          <cell r="E315">
            <v>0</v>
          </cell>
          <cell r="F315" t="str">
            <v>10</v>
          </cell>
          <cell r="G315">
            <v>67</v>
          </cell>
          <cell r="H315" t="str">
            <v>004</v>
          </cell>
          <cell r="I315">
            <v>0.1968</v>
          </cell>
        </row>
        <row r="316">
          <cell r="A316">
            <v>54</v>
          </cell>
          <cell r="B316" t="str">
            <v>10</v>
          </cell>
          <cell r="C316" t="str">
            <v>Move with tray  PNR to next veh.Keep PNR on stand</v>
          </cell>
          <cell r="D316">
            <v>0.1</v>
          </cell>
          <cell r="E316">
            <v>0</v>
          </cell>
          <cell r="F316" t="str">
            <v>10</v>
          </cell>
          <cell r="G316">
            <v>0</v>
          </cell>
          <cell r="I316">
            <v>0.08</v>
          </cell>
        </row>
        <row r="317">
          <cell r="A317">
            <v>54</v>
          </cell>
          <cell r="B317" t="str">
            <v>15</v>
          </cell>
          <cell r="C317" t="str">
            <v>P-up 'B' monogram from tray. Move to veh</v>
          </cell>
          <cell r="D317">
            <v>4.8000000000000001E-2</v>
          </cell>
          <cell r="E317">
            <v>0</v>
          </cell>
          <cell r="F317" t="str">
            <v>10</v>
          </cell>
          <cell r="G317">
            <v>0</v>
          </cell>
          <cell r="I317">
            <v>3.8399999999999997E-2</v>
          </cell>
        </row>
        <row r="318">
          <cell r="A318">
            <v>54</v>
          </cell>
          <cell r="B318" t="str">
            <v>20</v>
          </cell>
          <cell r="C318" t="str">
            <v>Fit 'B' monogram on nose</v>
          </cell>
          <cell r="D318">
            <v>0.1134</v>
          </cell>
          <cell r="E318">
            <v>0</v>
          </cell>
          <cell r="F318" t="str">
            <v>10</v>
          </cell>
          <cell r="G318">
            <v>0</v>
          </cell>
          <cell r="I318">
            <v>9.0700000000000003E-2</v>
          </cell>
        </row>
        <row r="319">
          <cell r="A319">
            <v>54</v>
          </cell>
          <cell r="B319" t="str">
            <v>30</v>
          </cell>
          <cell r="C319" t="str">
            <v>Posn nose, adjust 1 hole. prefit screw. Tighten by PNR</v>
          </cell>
          <cell r="D319">
            <v>0.35049999999999998</v>
          </cell>
          <cell r="E319">
            <v>0.03</v>
          </cell>
          <cell r="F319" t="str">
            <v>10</v>
          </cell>
          <cell r="G319">
            <v>0</v>
          </cell>
          <cell r="I319">
            <v>0.31040000000000001</v>
          </cell>
        </row>
        <row r="320">
          <cell r="A320">
            <v>54</v>
          </cell>
          <cell r="B320" t="str">
            <v>50</v>
          </cell>
          <cell r="C320" t="str">
            <v>Pick up screw from tray, posn on PNR. screw no 2</v>
          </cell>
          <cell r="D320">
            <v>0.16919999999999999</v>
          </cell>
          <cell r="E320">
            <v>0.03</v>
          </cell>
          <cell r="F320" t="str">
            <v>10</v>
          </cell>
          <cell r="G320">
            <v>0</v>
          </cell>
          <cell r="I320">
            <v>0.16539999999999999</v>
          </cell>
        </row>
        <row r="321">
          <cell r="A321">
            <v>54</v>
          </cell>
          <cell r="B321" t="str">
            <v>60</v>
          </cell>
          <cell r="C321" t="str">
            <v>Similarly fit screw no 3</v>
          </cell>
          <cell r="D321">
            <v>0.12920000000000001</v>
          </cell>
          <cell r="E321">
            <v>0.03</v>
          </cell>
          <cell r="F321" t="str">
            <v>10</v>
          </cell>
          <cell r="G321">
            <v>0</v>
          </cell>
          <cell r="I321">
            <v>0.13339999999999999</v>
          </cell>
        </row>
        <row r="322">
          <cell r="A322">
            <v>54</v>
          </cell>
          <cell r="B322" t="str">
            <v>70</v>
          </cell>
          <cell r="C322" t="str">
            <v>Similarly fit screw no 4</v>
          </cell>
          <cell r="D322">
            <v>0.1108</v>
          </cell>
          <cell r="E322">
            <v>0.03</v>
          </cell>
          <cell r="F322" t="str">
            <v>10</v>
          </cell>
          <cell r="G322">
            <v>0</v>
          </cell>
          <cell r="I322">
            <v>0.1186</v>
          </cell>
        </row>
        <row r="323">
          <cell r="A323">
            <v>54</v>
          </cell>
          <cell r="B323" t="str">
            <v>80</v>
          </cell>
          <cell r="C323" t="str">
            <v>Similarly fit screw no 5</v>
          </cell>
          <cell r="D323">
            <v>0.11559999999999999</v>
          </cell>
          <cell r="E323">
            <v>0.03</v>
          </cell>
          <cell r="F323" t="str">
            <v>10</v>
          </cell>
          <cell r="G323">
            <v>0</v>
          </cell>
          <cell r="I323">
            <v>0.1225</v>
          </cell>
        </row>
        <row r="324">
          <cell r="A324">
            <v>54</v>
          </cell>
          <cell r="B324" t="str">
            <v>90</v>
          </cell>
          <cell r="C324" t="str">
            <v>Similarly fit screw no 6</v>
          </cell>
          <cell r="D324">
            <v>0.1182</v>
          </cell>
          <cell r="E324">
            <v>0.03</v>
          </cell>
          <cell r="F324" t="str">
            <v>10</v>
          </cell>
          <cell r="G324">
            <v>0</v>
          </cell>
          <cell r="I324">
            <v>0.1246</v>
          </cell>
        </row>
        <row r="325">
          <cell r="A325">
            <v>54</v>
          </cell>
          <cell r="B325" t="str">
            <v>100</v>
          </cell>
          <cell r="C325" t="str">
            <v>Similarly fit screw no 7</v>
          </cell>
          <cell r="D325">
            <v>0.10920000000000001</v>
          </cell>
          <cell r="E325">
            <v>0.03</v>
          </cell>
          <cell r="F325" t="str">
            <v>10</v>
          </cell>
          <cell r="G325">
            <v>0</v>
          </cell>
          <cell r="I325">
            <v>0.1174</v>
          </cell>
        </row>
        <row r="326">
          <cell r="A326">
            <v>54</v>
          </cell>
          <cell r="B326" t="str">
            <v>110</v>
          </cell>
          <cell r="C326" t="str">
            <v>Similarly fit screw no 8</v>
          </cell>
          <cell r="D326">
            <v>0.1183</v>
          </cell>
          <cell r="E326">
            <v>0.03</v>
          </cell>
          <cell r="F326" t="str">
            <v>10</v>
          </cell>
          <cell r="G326">
            <v>0</v>
          </cell>
          <cell r="I326">
            <v>0.1246</v>
          </cell>
        </row>
        <row r="327">
          <cell r="A327">
            <v>54</v>
          </cell>
          <cell r="B327" t="str">
            <v>120</v>
          </cell>
          <cell r="C327" t="str">
            <v>Tray filling - nose fitment</v>
          </cell>
          <cell r="D327">
            <v>3.5999999999999997E-2</v>
          </cell>
          <cell r="E327">
            <v>0</v>
          </cell>
          <cell r="F327" t="str">
            <v>10</v>
          </cell>
          <cell r="G327">
            <v>0</v>
          </cell>
          <cell r="I327">
            <v>2.8799999999999999E-2</v>
          </cell>
        </row>
        <row r="328">
          <cell r="A328">
            <v>54</v>
          </cell>
          <cell r="B328" t="str">
            <v>120</v>
          </cell>
          <cell r="C328" t="str">
            <v>Grasp PNR, Adjust rubber tube of PNR aside. Position   PNR on nut.</v>
          </cell>
          <cell r="D328">
            <v>9.5000000000000001E-2</v>
          </cell>
          <cell r="E328">
            <v>0</v>
          </cell>
          <cell r="F328" t="str">
            <v>10</v>
          </cell>
          <cell r="G328">
            <v>489</v>
          </cell>
          <cell r="H328" t="str">
            <v>001</v>
          </cell>
          <cell r="I328">
            <v>7.5999999999999998E-2</v>
          </cell>
        </row>
        <row r="329">
          <cell r="A329">
            <v>54</v>
          </cell>
          <cell r="B329" t="str">
            <v>130</v>
          </cell>
          <cell r="C329" t="str">
            <v>Tighten nut no.1. Give 3-4 blows on Tool box by mallet  to remove gap, keep mallet. Tighten nut fully by PNR &amp;</v>
          </cell>
          <cell r="D329">
            <v>0.06</v>
          </cell>
          <cell r="E329">
            <v>6.6000000000000003E-2</v>
          </cell>
          <cell r="F329" t="str">
            <v>10</v>
          </cell>
          <cell r="G329">
            <v>489</v>
          </cell>
          <cell r="H329" t="str">
            <v>002</v>
          </cell>
          <cell r="I329">
            <v>0.114</v>
          </cell>
        </row>
        <row r="330">
          <cell r="A330">
            <v>54</v>
          </cell>
          <cell r="B330" t="str">
            <v>140</v>
          </cell>
          <cell r="C330" t="str">
            <v>Tighten nut no 2</v>
          </cell>
          <cell r="D330">
            <v>0.06</v>
          </cell>
          <cell r="E330">
            <v>6.6000000000000003E-2</v>
          </cell>
          <cell r="F330" t="str">
            <v>10</v>
          </cell>
          <cell r="G330">
            <v>489</v>
          </cell>
          <cell r="H330" t="str">
            <v>003</v>
          </cell>
          <cell r="I330">
            <v>0.114</v>
          </cell>
        </row>
        <row r="331">
          <cell r="A331">
            <v>54</v>
          </cell>
          <cell r="B331" t="str">
            <v>150</v>
          </cell>
          <cell r="C331" t="str">
            <v>Change standing position. Arrange rubber tube of PNR.  Grasp PNR.</v>
          </cell>
          <cell r="D331">
            <v>0.107</v>
          </cell>
          <cell r="E331">
            <v>0</v>
          </cell>
          <cell r="F331" t="str">
            <v>10</v>
          </cell>
          <cell r="G331">
            <v>489</v>
          </cell>
          <cell r="H331" t="str">
            <v>004</v>
          </cell>
          <cell r="I331">
            <v>8.5599999999999996E-2</v>
          </cell>
        </row>
        <row r="332">
          <cell r="A332">
            <v>54</v>
          </cell>
          <cell r="B332" t="str">
            <v>160</v>
          </cell>
          <cell r="C332" t="str">
            <v>Remove gap &amp; Tighten nut no.4 &amp; 5</v>
          </cell>
          <cell r="D332">
            <v>0.2</v>
          </cell>
          <cell r="E332">
            <v>0.18</v>
          </cell>
          <cell r="F332" t="str">
            <v>10</v>
          </cell>
          <cell r="G332">
            <v>489</v>
          </cell>
          <cell r="H332" t="str">
            <v>005</v>
          </cell>
          <cell r="I332">
            <v>0.34</v>
          </cell>
        </row>
        <row r="333">
          <cell r="A333">
            <v>54</v>
          </cell>
          <cell r="B333" t="str">
            <v>170</v>
          </cell>
          <cell r="C333" t="str">
            <v>Tighten 2 bolt of toolbox bracket by PNR.</v>
          </cell>
          <cell r="D333">
            <v>0.06</v>
          </cell>
          <cell r="E333">
            <v>0.23280000000000001</v>
          </cell>
          <cell r="F333" t="str">
            <v>10</v>
          </cell>
          <cell r="G333">
            <v>534</v>
          </cell>
          <cell r="I333">
            <v>0.28079999999999999</v>
          </cell>
        </row>
        <row r="334">
          <cell r="A334">
            <v>54</v>
          </cell>
          <cell r="B334" t="str">
            <v>180</v>
          </cell>
          <cell r="C334" t="str">
            <v>Tighten 'L' bracket by PNR. Remove gap by using hammer</v>
          </cell>
          <cell r="D334">
            <v>0.18</v>
          </cell>
          <cell r="E334">
            <v>0.109</v>
          </cell>
          <cell r="F334" t="str">
            <v>10</v>
          </cell>
          <cell r="G334">
            <v>0</v>
          </cell>
          <cell r="I334">
            <v>0.253</v>
          </cell>
        </row>
        <row r="335">
          <cell r="A335">
            <v>54</v>
          </cell>
          <cell r="B335" t="str">
            <v>190</v>
          </cell>
          <cell r="C335" t="str">
            <v>Pick up plier, mallet &amp; PNR, arrange rubber tube , move to next veh. &amp; keep this on veh/stand.</v>
          </cell>
          <cell r="D335">
            <v>9.2999999999999999E-2</v>
          </cell>
          <cell r="E335">
            <v>0</v>
          </cell>
          <cell r="F335" t="str">
            <v>10</v>
          </cell>
          <cell r="G335">
            <v>489</v>
          </cell>
          <cell r="H335" t="str">
            <v>007</v>
          </cell>
          <cell r="I335">
            <v>7.4399999999999994E-2</v>
          </cell>
        </row>
        <row r="336">
          <cell r="A336">
            <v>57</v>
          </cell>
          <cell r="B336" t="str">
            <v>10</v>
          </cell>
          <cell r="C336" t="str">
            <v>Loosen terminal assly 1 no.</v>
          </cell>
          <cell r="D336">
            <v>3.5999999999999997E-2</v>
          </cell>
          <cell r="E336">
            <v>0</v>
          </cell>
          <cell r="F336" t="str">
            <v>10</v>
          </cell>
          <cell r="G336">
            <v>0</v>
          </cell>
          <cell r="I336">
            <v>2.8799999999999999E-2</v>
          </cell>
        </row>
        <row r="337">
          <cell r="A337">
            <v>57</v>
          </cell>
          <cell r="B337" t="str">
            <v>20</v>
          </cell>
          <cell r="C337" t="str">
            <v>Reach trolley take out clutch control cable &amp; pull out inner,preposition thro.clutch adjuster hole &amp; positiono</v>
          </cell>
          <cell r="D337">
            <v>0.27</v>
          </cell>
          <cell r="E337">
            <v>0</v>
          </cell>
          <cell r="F337" t="str">
            <v>10</v>
          </cell>
          <cell r="G337">
            <v>115</v>
          </cell>
          <cell r="H337" t="str">
            <v>001</v>
          </cell>
          <cell r="I337">
            <v>0.216</v>
          </cell>
        </row>
        <row r="338">
          <cell r="A338">
            <v>57</v>
          </cell>
          <cell r="B338" t="str">
            <v>30</v>
          </cell>
          <cell r="C338" t="str">
            <v>Collect lever position on clutch lever ext.            collect terminal bolt assly,preposition &amp;tighten bolt b</v>
          </cell>
          <cell r="D338">
            <v>0.28939999999999999</v>
          </cell>
          <cell r="E338">
            <v>0</v>
          </cell>
          <cell r="F338" t="str">
            <v>10</v>
          </cell>
          <cell r="G338">
            <v>115</v>
          </cell>
          <cell r="H338" t="str">
            <v>002</v>
          </cell>
          <cell r="I338">
            <v>0.23150000000000001</v>
          </cell>
        </row>
        <row r="339">
          <cell r="A339">
            <v>57</v>
          </cell>
          <cell r="B339" t="str">
            <v>10</v>
          </cell>
          <cell r="C339" t="str">
            <v>Adjust rear brake outer</v>
          </cell>
          <cell r="D339">
            <v>0.06</v>
          </cell>
          <cell r="E339">
            <v>0</v>
          </cell>
          <cell r="F339" t="str">
            <v>20</v>
          </cell>
          <cell r="G339">
            <v>0</v>
          </cell>
          <cell r="I339">
            <v>4.8000000000000001E-2</v>
          </cell>
        </row>
        <row r="340">
          <cell r="A340">
            <v>57</v>
          </cell>
          <cell r="B340" t="str">
            <v>20</v>
          </cell>
          <cell r="C340" t="str">
            <v>Pass rear brake inner thu adj. &amp; screw, using spanner &amp; box spanner tighten rear brake. Do inner clipping</v>
          </cell>
          <cell r="D340">
            <v>1.08</v>
          </cell>
          <cell r="E340">
            <v>0</v>
          </cell>
          <cell r="F340" t="str">
            <v>20</v>
          </cell>
          <cell r="G340">
            <v>0</v>
          </cell>
          <cell r="I340">
            <v>0.86399999999999999</v>
          </cell>
        </row>
        <row r="341">
          <cell r="A341">
            <v>59</v>
          </cell>
          <cell r="B341" t="str">
            <v>10</v>
          </cell>
          <cell r="C341" t="str">
            <v>Fit rubber on brake pedal</v>
          </cell>
          <cell r="D341">
            <v>0.24</v>
          </cell>
          <cell r="E341">
            <v>0</v>
          </cell>
          <cell r="F341" t="str">
            <v>5</v>
          </cell>
          <cell r="G341">
            <v>0</v>
          </cell>
          <cell r="I341">
            <v>0.192</v>
          </cell>
        </row>
        <row r="342">
          <cell r="A342">
            <v>59</v>
          </cell>
          <cell r="B342" t="str">
            <v>20</v>
          </cell>
          <cell r="C342" t="str">
            <v>Collect nylon hammer strike 3,4 blows to rear          brk. pedal check working of brk.pedal and keepmallet on</v>
          </cell>
          <cell r="D342">
            <v>0.1167</v>
          </cell>
          <cell r="E342">
            <v>0</v>
          </cell>
          <cell r="F342" t="str">
            <v>5</v>
          </cell>
          <cell r="G342">
            <v>10</v>
          </cell>
          <cell r="H342" t="str">
            <v>002</v>
          </cell>
          <cell r="I342">
            <v>9.3399999999999997E-2</v>
          </cell>
        </row>
        <row r="343">
          <cell r="A343">
            <v>59</v>
          </cell>
          <cell r="B343" t="str">
            <v>10</v>
          </cell>
          <cell r="C343" t="str">
            <v>Pull out slightely outer cable.</v>
          </cell>
          <cell r="D343">
            <v>0.05</v>
          </cell>
          <cell r="E343">
            <v>0</v>
          </cell>
          <cell r="F343" t="str">
            <v>10</v>
          </cell>
          <cell r="G343">
            <v>0</v>
          </cell>
          <cell r="I343">
            <v>0.04</v>
          </cell>
        </row>
        <row r="344">
          <cell r="A344">
            <v>59</v>
          </cell>
          <cell r="B344" t="str">
            <v>20</v>
          </cell>
          <cell r="C344" t="str">
            <v>Straighten &amp; adjust sector plate's end for insertion   of gear inner &amp; terminal. (0.10, 1:10 so 0.01)</v>
          </cell>
          <cell r="D344">
            <v>1.2E-2</v>
          </cell>
          <cell r="E344">
            <v>0</v>
          </cell>
          <cell r="F344" t="str">
            <v>10</v>
          </cell>
          <cell r="G344">
            <v>0</v>
          </cell>
          <cell r="I344">
            <v>9.5999999999999992E-3</v>
          </cell>
        </row>
        <row r="345">
          <cell r="A345">
            <v>59</v>
          </cell>
          <cell r="B345" t="str">
            <v>30</v>
          </cell>
          <cell r="C345" t="str">
            <v>Make neutral ( 0.15, 1:20 so 0.0075)</v>
          </cell>
          <cell r="D345">
            <v>8.9999999999999993E-3</v>
          </cell>
          <cell r="E345">
            <v>0</v>
          </cell>
          <cell r="F345" t="str">
            <v>10</v>
          </cell>
          <cell r="G345">
            <v>0</v>
          </cell>
          <cell r="I345">
            <v>7.1999999999999998E-3</v>
          </cell>
        </row>
        <row r="346">
          <cell r="A346">
            <v>59</v>
          </cell>
          <cell r="B346" t="str">
            <v>40</v>
          </cell>
          <cell r="C346" t="str">
            <v>Gear cables connections through adjusters.             preposition outers in cable clips</v>
          </cell>
          <cell r="D346">
            <v>0.26150000000000001</v>
          </cell>
          <cell r="E346">
            <v>0</v>
          </cell>
          <cell r="F346" t="str">
            <v>10</v>
          </cell>
          <cell r="G346">
            <v>115</v>
          </cell>
          <cell r="H346" t="str">
            <v>004</v>
          </cell>
          <cell r="I346">
            <v>0.2092</v>
          </cell>
        </row>
        <row r="347">
          <cell r="A347">
            <v>59</v>
          </cell>
          <cell r="B347" t="str">
            <v>50</v>
          </cell>
          <cell r="C347" t="str">
            <v>Collct plier   move gear shifter to neutral position   if in gear pull out gear cable with plier andkeep aside</v>
          </cell>
          <cell r="D347">
            <v>0.109</v>
          </cell>
          <cell r="E347">
            <v>0</v>
          </cell>
          <cell r="F347" t="str">
            <v>10</v>
          </cell>
          <cell r="G347">
            <v>115</v>
          </cell>
          <cell r="H347" t="str">
            <v>006</v>
          </cell>
          <cell r="I347">
            <v>8.72E-2</v>
          </cell>
        </row>
        <row r="348">
          <cell r="A348">
            <v>59</v>
          </cell>
          <cell r="B348" t="str">
            <v>60</v>
          </cell>
          <cell r="C348" t="str">
            <v>Loosen terminal assly 2 nos.  for gear</v>
          </cell>
          <cell r="D348">
            <v>7.1999999999999995E-2</v>
          </cell>
          <cell r="E348">
            <v>0</v>
          </cell>
          <cell r="F348" t="str">
            <v>10</v>
          </cell>
          <cell r="G348">
            <v>114</v>
          </cell>
          <cell r="I348">
            <v>5.7599999999999998E-2</v>
          </cell>
        </row>
        <row r="349">
          <cell r="A349">
            <v>59</v>
          </cell>
          <cell r="B349" t="str">
            <v>70</v>
          </cell>
          <cell r="C349" t="str">
            <v>Tray filling - terminals etc</v>
          </cell>
          <cell r="D349">
            <v>2.4E-2</v>
          </cell>
          <cell r="E349">
            <v>0</v>
          </cell>
          <cell r="F349" t="str">
            <v>10</v>
          </cell>
          <cell r="G349">
            <v>0</v>
          </cell>
          <cell r="I349">
            <v>1.9199999999999998E-2</v>
          </cell>
        </row>
        <row r="350">
          <cell r="A350">
            <v>59</v>
          </cell>
          <cell r="B350" t="str">
            <v>70</v>
          </cell>
          <cell r="C350" t="str">
            <v>Collect 2 terminal asslys. from tray &amp; preposi-        tion in shifter slots over gear cable</v>
          </cell>
          <cell r="D350">
            <v>0.14749999999999999</v>
          </cell>
          <cell r="E350">
            <v>0</v>
          </cell>
          <cell r="F350" t="str">
            <v>10</v>
          </cell>
          <cell r="G350">
            <v>115</v>
          </cell>
          <cell r="H350" t="str">
            <v>007</v>
          </cell>
          <cell r="I350">
            <v>0.11799999999999999</v>
          </cell>
        </row>
        <row r="351">
          <cell r="A351">
            <v>59</v>
          </cell>
          <cell r="B351" t="str">
            <v>80</v>
          </cell>
          <cell r="C351" t="str">
            <v>Add time for modified gear terminal</v>
          </cell>
          <cell r="D351">
            <v>7.1999999999999995E-2</v>
          </cell>
          <cell r="E351">
            <v>0</v>
          </cell>
          <cell r="F351" t="str">
            <v>10</v>
          </cell>
          <cell r="G351">
            <v>0</v>
          </cell>
          <cell r="I351">
            <v>5.7599999999999998E-2</v>
          </cell>
        </row>
        <row r="352">
          <cell r="A352">
            <v>59</v>
          </cell>
          <cell r="B352" t="str">
            <v>90</v>
          </cell>
          <cell r="C352" t="str">
            <v>Collect plier, pull first gear wire, position gear sleeve at Handle bar to second gear position</v>
          </cell>
          <cell r="D352">
            <v>8.9099999999999999E-2</v>
          </cell>
          <cell r="E352">
            <v>0</v>
          </cell>
          <cell r="F352" t="str">
            <v>10</v>
          </cell>
          <cell r="G352">
            <v>117</v>
          </cell>
          <cell r="H352" t="str">
            <v>001</v>
          </cell>
          <cell r="I352">
            <v>7.1300000000000002E-2</v>
          </cell>
        </row>
        <row r="353">
          <cell r="A353">
            <v>59</v>
          </cell>
          <cell r="B353" t="str">
            <v>100</v>
          </cell>
          <cell r="C353" t="str">
            <v>Pull other gear wire by plier &amp; position gear sleeve at handle bar to neutral position.</v>
          </cell>
          <cell r="D353">
            <v>0.11940000000000001</v>
          </cell>
          <cell r="E353">
            <v>0</v>
          </cell>
          <cell r="F353" t="str">
            <v>10</v>
          </cell>
          <cell r="G353">
            <v>117</v>
          </cell>
          <cell r="H353" t="str">
            <v>003</v>
          </cell>
          <cell r="I353">
            <v>9.5500000000000002E-2</v>
          </cell>
        </row>
        <row r="354">
          <cell r="A354">
            <v>59</v>
          </cell>
          <cell r="B354" t="str">
            <v>110</v>
          </cell>
          <cell r="C354" t="str">
            <v>Collect open spanner &amp; tighten bolt on nipple</v>
          </cell>
          <cell r="D354">
            <v>0.13170000000000001</v>
          </cell>
          <cell r="E354">
            <v>0</v>
          </cell>
          <cell r="F354" t="str">
            <v>10</v>
          </cell>
          <cell r="G354">
            <v>117</v>
          </cell>
          <cell r="H354" t="str">
            <v>002</v>
          </cell>
          <cell r="I354">
            <v>0.10539999999999999</v>
          </cell>
        </row>
        <row r="355">
          <cell r="A355">
            <v>59</v>
          </cell>
          <cell r="B355" t="str">
            <v>120</v>
          </cell>
          <cell r="C355" t="str">
            <v>Tighten bolt on nipple by open spanner &amp; keep back tool</v>
          </cell>
          <cell r="D355">
            <v>0.12989999999999999</v>
          </cell>
          <cell r="E355">
            <v>0</v>
          </cell>
          <cell r="F355" t="str">
            <v>10</v>
          </cell>
          <cell r="G355">
            <v>117</v>
          </cell>
          <cell r="H355" t="str">
            <v>004</v>
          </cell>
          <cell r="I355">
            <v>0.10390000000000001</v>
          </cell>
        </row>
        <row r="356">
          <cell r="A356">
            <v>59</v>
          </cell>
          <cell r="B356" t="str">
            <v>130</v>
          </cell>
          <cell r="C356" t="str">
            <v>Bend gear cables &amp; loop into one another</v>
          </cell>
          <cell r="D356">
            <v>5.0500000000000003E-2</v>
          </cell>
          <cell r="E356">
            <v>0</v>
          </cell>
          <cell r="F356" t="str">
            <v>10</v>
          </cell>
          <cell r="G356">
            <v>115</v>
          </cell>
          <cell r="H356" t="str">
            <v>010</v>
          </cell>
          <cell r="I356">
            <v>4.0399999999999998E-2</v>
          </cell>
        </row>
        <row r="357">
          <cell r="A357">
            <v>59</v>
          </cell>
          <cell r="B357" t="str">
            <v>140</v>
          </cell>
          <cell r="C357" t="str">
            <v>Adjust on support. ( 0.10, 1:10 so 0.01)</v>
          </cell>
          <cell r="D357">
            <v>1.2E-2</v>
          </cell>
          <cell r="E357">
            <v>0</v>
          </cell>
          <cell r="F357" t="str">
            <v>10</v>
          </cell>
          <cell r="G357">
            <v>0</v>
          </cell>
          <cell r="I357">
            <v>9.5999999999999992E-3</v>
          </cell>
        </row>
        <row r="358">
          <cell r="A358">
            <v>59</v>
          </cell>
          <cell r="B358" t="str">
            <v>150</v>
          </cell>
          <cell r="C358" t="str">
            <v>Keep tools on next veh</v>
          </cell>
          <cell r="D358">
            <v>7.1999999999999995E-2</v>
          </cell>
          <cell r="E358">
            <v>0</v>
          </cell>
          <cell r="F358" t="str">
            <v>10</v>
          </cell>
          <cell r="G358">
            <v>0</v>
          </cell>
          <cell r="I358">
            <v>5.7599999999999998E-2</v>
          </cell>
        </row>
        <row r="359">
          <cell r="A359">
            <v>59</v>
          </cell>
          <cell r="B359" t="str">
            <v>10</v>
          </cell>
          <cell r="C359" t="str">
            <v>Collect gear shifter cover</v>
          </cell>
          <cell r="D359">
            <v>0.06</v>
          </cell>
          <cell r="E359">
            <v>0</v>
          </cell>
          <cell r="F359" t="str">
            <v>20</v>
          </cell>
          <cell r="G359">
            <v>0</v>
          </cell>
          <cell r="I359">
            <v>4.8000000000000001E-2</v>
          </cell>
        </row>
        <row r="360">
          <cell r="A360">
            <v>59</v>
          </cell>
          <cell r="B360" t="str">
            <v>20</v>
          </cell>
          <cell r="C360" t="str">
            <v>Collect R.S.D. unscrew fan cover screw &amp; keep          aside screw</v>
          </cell>
          <cell r="D360">
            <v>0.1145</v>
          </cell>
          <cell r="E360">
            <v>0</v>
          </cell>
          <cell r="F360" t="str">
            <v>20</v>
          </cell>
          <cell r="G360">
            <v>112</v>
          </cell>
          <cell r="H360" t="str">
            <v>002</v>
          </cell>
          <cell r="I360">
            <v>9.1600000000000001E-2</v>
          </cell>
        </row>
        <row r="361">
          <cell r="A361">
            <v>59</v>
          </cell>
          <cell r="B361" t="str">
            <v>30</v>
          </cell>
          <cell r="C361" t="str">
            <v>Collect strip from grase tin apply grease on gear      shifter plate &amp; keep aside strip</v>
          </cell>
          <cell r="D361">
            <v>6.25E-2</v>
          </cell>
          <cell r="E361">
            <v>0</v>
          </cell>
          <cell r="F361" t="str">
            <v>20</v>
          </cell>
          <cell r="G361">
            <v>115</v>
          </cell>
          <cell r="H361" t="str">
            <v>011</v>
          </cell>
          <cell r="I361">
            <v>0.05</v>
          </cell>
        </row>
        <row r="362">
          <cell r="A362">
            <v>59</v>
          </cell>
          <cell r="B362" t="str">
            <v>40</v>
          </cell>
          <cell r="C362" t="str">
            <v>Preposition gear shifter cover on gear shifter         hsg. preposition &amp; tighten screw over fan coverand G.S.</v>
          </cell>
          <cell r="D362">
            <v>0.24299999999999999</v>
          </cell>
          <cell r="E362">
            <v>0</v>
          </cell>
          <cell r="F362" t="str">
            <v>20</v>
          </cell>
          <cell r="G362">
            <v>112</v>
          </cell>
          <cell r="H362" t="str">
            <v>003</v>
          </cell>
          <cell r="I362">
            <v>0.19439999999999999</v>
          </cell>
        </row>
        <row r="363">
          <cell r="A363">
            <v>59</v>
          </cell>
          <cell r="B363" t="str">
            <v>50</v>
          </cell>
          <cell r="C363" t="str">
            <v>Clean hands</v>
          </cell>
          <cell r="D363">
            <v>0.06</v>
          </cell>
          <cell r="E363">
            <v>0</v>
          </cell>
          <cell r="F363" t="str">
            <v>20</v>
          </cell>
          <cell r="G363">
            <v>0</v>
          </cell>
          <cell r="I363">
            <v>4.8000000000000001E-2</v>
          </cell>
        </row>
        <row r="364">
          <cell r="A364">
            <v>59</v>
          </cell>
          <cell r="B364" t="str">
            <v>60</v>
          </cell>
          <cell r="C364" t="str">
            <v>Connect cables to cowling hook.</v>
          </cell>
          <cell r="D364">
            <v>4.2999999999999997E-2</v>
          </cell>
          <cell r="E364">
            <v>0</v>
          </cell>
          <cell r="F364" t="str">
            <v>20</v>
          </cell>
          <cell r="G364">
            <v>0</v>
          </cell>
          <cell r="I364">
            <v>3.44E-2</v>
          </cell>
        </row>
        <row r="365">
          <cell r="A365">
            <v>61</v>
          </cell>
          <cell r="B365" t="str">
            <v>20</v>
          </cell>
          <cell r="C365" t="str">
            <v>Collect SPM from kit Do coupler conn + 1 pin connection</v>
          </cell>
          <cell r="D365">
            <v>0.36</v>
          </cell>
          <cell r="E365">
            <v>0</v>
          </cell>
          <cell r="F365" t="str">
            <v>20</v>
          </cell>
          <cell r="G365">
            <v>0</v>
          </cell>
          <cell r="I365">
            <v>0.28799999999999998</v>
          </cell>
        </row>
        <row r="366">
          <cell r="A366">
            <v>61</v>
          </cell>
          <cell r="B366" t="str">
            <v>30</v>
          </cell>
          <cell r="C366" t="str">
            <v>Push SPM cable</v>
          </cell>
          <cell r="D366">
            <v>0.12</v>
          </cell>
          <cell r="E366">
            <v>0</v>
          </cell>
          <cell r="F366" t="str">
            <v>20</v>
          </cell>
          <cell r="G366">
            <v>0</v>
          </cell>
          <cell r="I366">
            <v>9.6000000000000002E-2</v>
          </cell>
        </row>
        <row r="367">
          <cell r="A367">
            <v>61</v>
          </cell>
          <cell r="B367" t="str">
            <v>40</v>
          </cell>
          <cell r="C367" t="str">
            <v>Do SPM cable connection</v>
          </cell>
          <cell r="D367">
            <v>0.37080000000000002</v>
          </cell>
          <cell r="E367">
            <v>0</v>
          </cell>
          <cell r="F367" t="str">
            <v>20</v>
          </cell>
          <cell r="G367">
            <v>0</v>
          </cell>
          <cell r="I367">
            <v>0.29659999999999997</v>
          </cell>
        </row>
        <row r="368">
          <cell r="A368">
            <v>61</v>
          </cell>
          <cell r="B368" t="str">
            <v>50</v>
          </cell>
          <cell r="C368" t="str">
            <v>Collect bracket &amp; material from bin</v>
          </cell>
          <cell r="D368">
            <v>0.18</v>
          </cell>
          <cell r="E368">
            <v>0</v>
          </cell>
          <cell r="F368" t="str">
            <v>20</v>
          </cell>
          <cell r="G368">
            <v>0</v>
          </cell>
          <cell r="I368">
            <v>0.14399999999999999</v>
          </cell>
        </row>
        <row r="369">
          <cell r="A369">
            <v>61</v>
          </cell>
          <cell r="B369" t="str">
            <v>60</v>
          </cell>
          <cell r="C369" t="str">
            <v>Press &amp; adjust SPM , adjust harness</v>
          </cell>
          <cell r="D369">
            <v>0.18</v>
          </cell>
          <cell r="E369">
            <v>0</v>
          </cell>
          <cell r="F369" t="str">
            <v>20</v>
          </cell>
          <cell r="G369">
            <v>0</v>
          </cell>
          <cell r="I369">
            <v>0.14399999999999999</v>
          </cell>
        </row>
        <row r="370">
          <cell r="A370">
            <v>61</v>
          </cell>
          <cell r="B370" t="str">
            <v>70</v>
          </cell>
          <cell r="C370" t="str">
            <v>Position &amp; hold bracket</v>
          </cell>
          <cell r="D370">
            <v>0.3</v>
          </cell>
          <cell r="E370">
            <v>0</v>
          </cell>
          <cell r="F370" t="str">
            <v>20</v>
          </cell>
          <cell r="G370">
            <v>0</v>
          </cell>
          <cell r="I370">
            <v>0.24</v>
          </cell>
        </row>
        <row r="371">
          <cell r="A371">
            <v>61</v>
          </cell>
          <cell r="B371" t="str">
            <v>80</v>
          </cell>
          <cell r="C371" t="str">
            <v>Prefit 2 nust &amp; washers</v>
          </cell>
          <cell r="D371">
            <v>0.72</v>
          </cell>
          <cell r="E371">
            <v>0</v>
          </cell>
          <cell r="F371" t="str">
            <v>20</v>
          </cell>
          <cell r="G371">
            <v>0</v>
          </cell>
          <cell r="I371">
            <v>0.57599999999999996</v>
          </cell>
        </row>
        <row r="372">
          <cell r="A372">
            <v>61</v>
          </cell>
          <cell r="B372" t="str">
            <v>90</v>
          </cell>
          <cell r="C372" t="str">
            <v>Tighten 2 nuts</v>
          </cell>
          <cell r="D372">
            <v>0.03</v>
          </cell>
          <cell r="E372">
            <v>0.17</v>
          </cell>
          <cell r="F372" t="str">
            <v>20</v>
          </cell>
          <cell r="G372">
            <v>0</v>
          </cell>
          <cell r="I372">
            <v>0.19400000000000001</v>
          </cell>
        </row>
        <row r="373">
          <cell r="A373">
            <v>61</v>
          </cell>
          <cell r="B373" t="str">
            <v>10</v>
          </cell>
          <cell r="C373" t="str">
            <v>Collect head lamp assly from kit</v>
          </cell>
          <cell r="D373">
            <v>0.06</v>
          </cell>
          <cell r="E373">
            <v>0</v>
          </cell>
          <cell r="F373" t="str">
            <v>30</v>
          </cell>
          <cell r="G373">
            <v>0</v>
          </cell>
          <cell r="I373">
            <v>4.8000000000000001E-2</v>
          </cell>
        </row>
        <row r="374">
          <cell r="A374">
            <v>61</v>
          </cell>
          <cell r="B374" t="str">
            <v>20</v>
          </cell>
          <cell r="C374" t="str">
            <v>Make coupler connections to the head lamp assly</v>
          </cell>
          <cell r="D374">
            <v>0.1646</v>
          </cell>
          <cell r="E374">
            <v>0</v>
          </cell>
          <cell r="F374" t="str">
            <v>30</v>
          </cell>
          <cell r="G374">
            <v>84</v>
          </cell>
          <cell r="H374" t="str">
            <v>004</v>
          </cell>
          <cell r="I374">
            <v>0.13170000000000001</v>
          </cell>
        </row>
        <row r="375">
          <cell r="A375">
            <v>61</v>
          </cell>
          <cell r="B375" t="str">
            <v>30</v>
          </cell>
          <cell r="C375" t="str">
            <v>Collect screw &amp; plain washer,preposition washer on     screw 2 nos. &amp; arrange on table in inverted position</v>
          </cell>
          <cell r="D375">
            <v>6.0999999999999999E-2</v>
          </cell>
          <cell r="E375">
            <v>0</v>
          </cell>
          <cell r="F375" t="str">
            <v>30</v>
          </cell>
          <cell r="G375">
            <v>87</v>
          </cell>
          <cell r="H375" t="str">
            <v>002</v>
          </cell>
          <cell r="I375">
            <v>4.8800000000000003E-2</v>
          </cell>
        </row>
        <row r="376">
          <cell r="A376">
            <v>61</v>
          </cell>
          <cell r="B376" t="str">
            <v>40</v>
          </cell>
          <cell r="C376" t="str">
            <v>Collect screw &amp; plain washer,preposition washer on     screw 2 nos. and arrange on table in inverted position</v>
          </cell>
          <cell r="D376">
            <v>6.0999999999999999E-2</v>
          </cell>
          <cell r="E376">
            <v>0</v>
          </cell>
          <cell r="F376" t="str">
            <v>30</v>
          </cell>
          <cell r="G376">
            <v>87</v>
          </cell>
          <cell r="H376" t="str">
            <v>002</v>
          </cell>
          <cell r="I376">
            <v>4.8800000000000003E-2</v>
          </cell>
        </row>
        <row r="377">
          <cell r="A377">
            <v>61</v>
          </cell>
          <cell r="B377" t="str">
            <v>50</v>
          </cell>
          <cell r="C377" t="str">
            <v>Press head lamp on handle bar and position</v>
          </cell>
          <cell r="D377">
            <v>8.4699999999999998E-2</v>
          </cell>
          <cell r="E377">
            <v>0</v>
          </cell>
          <cell r="F377" t="str">
            <v>30</v>
          </cell>
          <cell r="G377">
            <v>84</v>
          </cell>
          <cell r="H377" t="str">
            <v>005</v>
          </cell>
          <cell r="I377">
            <v>6.7799999999999999E-2</v>
          </cell>
        </row>
        <row r="378">
          <cell r="A378">
            <v>61</v>
          </cell>
          <cell r="B378" t="str">
            <v>60</v>
          </cell>
          <cell r="C378" t="str">
            <v>Fit first screw with washer using R.S.D.to secure      head lamp</v>
          </cell>
          <cell r="D378">
            <v>0.12609999999999999</v>
          </cell>
          <cell r="E378">
            <v>0</v>
          </cell>
          <cell r="F378" t="str">
            <v>30</v>
          </cell>
          <cell r="G378">
            <v>84</v>
          </cell>
          <cell r="H378" t="str">
            <v>006</v>
          </cell>
          <cell r="I378">
            <v>0.1009</v>
          </cell>
        </row>
        <row r="379">
          <cell r="A379">
            <v>61</v>
          </cell>
          <cell r="B379" t="str">
            <v>70</v>
          </cell>
          <cell r="C379" t="str">
            <v>Fit second screw with washer using R.S.D. &amp; keep       aside R.S.D.</v>
          </cell>
          <cell r="D379">
            <v>0.1404</v>
          </cell>
          <cell r="E379">
            <v>0</v>
          </cell>
          <cell r="F379" t="str">
            <v>30</v>
          </cell>
          <cell r="G379">
            <v>84</v>
          </cell>
          <cell r="H379" t="str">
            <v>007</v>
          </cell>
          <cell r="I379">
            <v>0.1123</v>
          </cell>
        </row>
        <row r="380">
          <cell r="A380">
            <v>61</v>
          </cell>
          <cell r="B380" t="str">
            <v>10</v>
          </cell>
          <cell r="C380" t="str">
            <v>Fit both lock nuts</v>
          </cell>
          <cell r="D380">
            <v>0.375</v>
          </cell>
          <cell r="E380">
            <v>0.1</v>
          </cell>
          <cell r="F380" t="str">
            <v>40</v>
          </cell>
          <cell r="G380">
            <v>0</v>
          </cell>
          <cell r="I380">
            <v>0.4</v>
          </cell>
        </row>
        <row r="381">
          <cell r="A381">
            <v>64</v>
          </cell>
          <cell r="B381" t="str">
            <v>10</v>
          </cell>
          <cell r="C381" t="str">
            <v>Tighten front wheel nuts</v>
          </cell>
          <cell r="D381">
            <v>4.3200000000000002E-2</v>
          </cell>
          <cell r="E381">
            <v>0.17280000000000001</v>
          </cell>
          <cell r="F381" t="str">
            <v>10</v>
          </cell>
          <cell r="G381">
            <v>61</v>
          </cell>
          <cell r="H381" t="str">
            <v>013</v>
          </cell>
          <cell r="I381">
            <v>0.2074</v>
          </cell>
        </row>
        <row r="382">
          <cell r="A382">
            <v>64</v>
          </cell>
          <cell r="B382" t="str">
            <v>10</v>
          </cell>
          <cell r="C382" t="str">
            <v>Pick up hardwere from bin</v>
          </cell>
          <cell r="D382">
            <v>0.09</v>
          </cell>
          <cell r="E382">
            <v>0</v>
          </cell>
          <cell r="F382" t="str">
            <v>10</v>
          </cell>
          <cell r="G382">
            <v>0</v>
          </cell>
          <cell r="I382">
            <v>7.1999999999999995E-2</v>
          </cell>
        </row>
        <row r="383">
          <cell r="A383">
            <v>64</v>
          </cell>
          <cell r="B383" t="str">
            <v>20</v>
          </cell>
          <cell r="C383" t="str">
            <v>Collect wheel assly &amp; position on front hub</v>
          </cell>
          <cell r="D383">
            <v>0.161</v>
          </cell>
          <cell r="E383">
            <v>0</v>
          </cell>
          <cell r="F383" t="str">
            <v>10</v>
          </cell>
          <cell r="G383">
            <v>61</v>
          </cell>
          <cell r="H383" t="str">
            <v>009</v>
          </cell>
          <cell r="I383">
            <v>0.1288</v>
          </cell>
        </row>
        <row r="384">
          <cell r="A384">
            <v>64</v>
          </cell>
          <cell r="B384" t="str">
            <v>20</v>
          </cell>
          <cell r="C384" t="str">
            <v>Fit wheel disc on front wheel</v>
          </cell>
          <cell r="D384">
            <v>0.18</v>
          </cell>
          <cell r="E384">
            <v>0</v>
          </cell>
          <cell r="F384" t="str">
            <v>10</v>
          </cell>
          <cell r="G384">
            <v>0</v>
          </cell>
          <cell r="I384">
            <v>0.14399999999999999</v>
          </cell>
        </row>
        <row r="385">
          <cell r="A385">
            <v>64</v>
          </cell>
          <cell r="B385" t="str">
            <v>30</v>
          </cell>
          <cell r="C385" t="str">
            <v>Collect nut runner &amp; tighten rear wheel nuts</v>
          </cell>
          <cell r="D385">
            <v>5.9400000000000001E-2</v>
          </cell>
          <cell r="E385">
            <v>0.23760000000000001</v>
          </cell>
          <cell r="F385" t="str">
            <v>10</v>
          </cell>
          <cell r="G385">
            <v>61</v>
          </cell>
          <cell r="H385" t="str">
            <v>002</v>
          </cell>
          <cell r="I385">
            <v>0.28510000000000002</v>
          </cell>
        </row>
        <row r="386">
          <cell r="A386">
            <v>64</v>
          </cell>
          <cell r="B386" t="str">
            <v>30</v>
          </cell>
          <cell r="C386" t="str">
            <v>Preposition washers &amp; nuts on front wheel</v>
          </cell>
          <cell r="D386">
            <v>0.433</v>
          </cell>
          <cell r="E386">
            <v>0</v>
          </cell>
          <cell r="F386" t="str">
            <v>10</v>
          </cell>
          <cell r="G386">
            <v>61</v>
          </cell>
          <cell r="H386" t="str">
            <v>010</v>
          </cell>
          <cell r="I386">
            <v>0.34639999999999999</v>
          </cell>
        </row>
        <row r="387">
          <cell r="A387">
            <v>64</v>
          </cell>
          <cell r="B387" t="str">
            <v>40</v>
          </cell>
          <cell r="C387" t="str">
            <v>Fit wheel disc on rear wheel</v>
          </cell>
          <cell r="D387">
            <v>0.18</v>
          </cell>
          <cell r="E387">
            <v>0</v>
          </cell>
          <cell r="F387" t="str">
            <v>10</v>
          </cell>
          <cell r="G387">
            <v>0</v>
          </cell>
          <cell r="I387">
            <v>0.14399999999999999</v>
          </cell>
        </row>
        <row r="388">
          <cell r="A388">
            <v>64</v>
          </cell>
          <cell r="B388" t="str">
            <v>40</v>
          </cell>
          <cell r="C388" t="str">
            <v>Collect &amp; count nuts &amp; washers in hand</v>
          </cell>
          <cell r="D388">
            <v>0.09</v>
          </cell>
          <cell r="E388">
            <v>0</v>
          </cell>
          <cell r="F388" t="str">
            <v>10</v>
          </cell>
          <cell r="G388">
            <v>61</v>
          </cell>
          <cell r="H388" t="str">
            <v>008</v>
          </cell>
          <cell r="I388">
            <v>7.1999999999999995E-2</v>
          </cell>
        </row>
        <row r="389">
          <cell r="A389">
            <v>64</v>
          </cell>
          <cell r="B389" t="str">
            <v>50</v>
          </cell>
          <cell r="C389" t="str">
            <v>Position rear wheel on vehicle</v>
          </cell>
          <cell r="D389">
            <v>0.157</v>
          </cell>
          <cell r="E389">
            <v>0</v>
          </cell>
          <cell r="F389" t="str">
            <v>10</v>
          </cell>
          <cell r="G389">
            <v>61</v>
          </cell>
          <cell r="H389" t="str">
            <v>006</v>
          </cell>
          <cell r="I389">
            <v>0.12559999999999999</v>
          </cell>
        </row>
        <row r="390">
          <cell r="A390">
            <v>64</v>
          </cell>
          <cell r="B390" t="str">
            <v>60</v>
          </cell>
          <cell r="C390" t="str">
            <v>Preposition nuts &amp; washers on rear wheel</v>
          </cell>
          <cell r="D390">
            <v>0.51100000000000001</v>
          </cell>
          <cell r="E390">
            <v>0</v>
          </cell>
          <cell r="F390" t="str">
            <v>10</v>
          </cell>
          <cell r="G390">
            <v>61</v>
          </cell>
          <cell r="H390" t="str">
            <v>007</v>
          </cell>
          <cell r="I390">
            <v>0.4088</v>
          </cell>
        </row>
        <row r="391">
          <cell r="A391">
            <v>66</v>
          </cell>
          <cell r="B391" t="str">
            <v>10</v>
          </cell>
          <cell r="C391" t="str">
            <v>Fit toll box plugs - 2 nos</v>
          </cell>
          <cell r="D391">
            <v>0.3125</v>
          </cell>
          <cell r="E391">
            <v>0</v>
          </cell>
          <cell r="G391">
            <v>0</v>
          </cell>
          <cell r="I391">
            <v>0.25</v>
          </cell>
        </row>
        <row r="392">
          <cell r="A392">
            <v>66</v>
          </cell>
          <cell r="B392" t="str">
            <v>10</v>
          </cell>
          <cell r="C392" t="str">
            <v>Make sub assly of screw &amp; sp washer - 2 nos</v>
          </cell>
          <cell r="D392">
            <v>0.154</v>
          </cell>
          <cell r="E392">
            <v>0</v>
          </cell>
          <cell r="F392" t="str">
            <v>10</v>
          </cell>
          <cell r="G392">
            <v>0</v>
          </cell>
          <cell r="I392">
            <v>0.1232</v>
          </cell>
        </row>
        <row r="393">
          <cell r="A393">
            <v>66</v>
          </cell>
          <cell r="B393" t="str">
            <v>20</v>
          </cell>
          <cell r="C393" t="str">
            <v>Make 1 bolt s/a for H T Coil clip</v>
          </cell>
          <cell r="D393">
            <v>0.06</v>
          </cell>
          <cell r="E393">
            <v>0</v>
          </cell>
          <cell r="F393" t="str">
            <v>10</v>
          </cell>
          <cell r="G393">
            <v>0</v>
          </cell>
          <cell r="I393">
            <v>4.8000000000000001E-2</v>
          </cell>
        </row>
        <row r="394">
          <cell r="A394">
            <v>66</v>
          </cell>
          <cell r="B394" t="str">
            <v>30</v>
          </cell>
          <cell r="C394" t="str">
            <v>Collect matl move &amp; keep on veh</v>
          </cell>
          <cell r="D394">
            <v>0.06</v>
          </cell>
          <cell r="E394">
            <v>0</v>
          </cell>
          <cell r="F394" t="str">
            <v>10</v>
          </cell>
          <cell r="G394">
            <v>0</v>
          </cell>
          <cell r="I394">
            <v>4.8000000000000001E-2</v>
          </cell>
        </row>
        <row r="395">
          <cell r="A395">
            <v>66</v>
          </cell>
          <cell r="B395" t="str">
            <v>40</v>
          </cell>
          <cell r="C395" t="str">
            <v>Move to kit, collect H T Coil, move to veh, keep</v>
          </cell>
          <cell r="D395">
            <v>0.06</v>
          </cell>
          <cell r="E395">
            <v>0</v>
          </cell>
          <cell r="F395" t="str">
            <v>10</v>
          </cell>
          <cell r="G395">
            <v>0</v>
          </cell>
          <cell r="I395">
            <v>4.8000000000000001E-2</v>
          </cell>
        </row>
        <row r="396">
          <cell r="A396">
            <v>66</v>
          </cell>
          <cell r="B396" t="str">
            <v>50</v>
          </cell>
          <cell r="C396" t="str">
            <v>Connect harness to cowling, Arrange wires &amp; cables away</v>
          </cell>
          <cell r="D396">
            <v>0.13270000000000001</v>
          </cell>
          <cell r="E396">
            <v>0</v>
          </cell>
          <cell r="F396" t="str">
            <v>10</v>
          </cell>
          <cell r="G396">
            <v>0</v>
          </cell>
          <cell r="I396">
            <v>0.1062</v>
          </cell>
        </row>
        <row r="397">
          <cell r="A397">
            <v>66</v>
          </cell>
          <cell r="B397" t="str">
            <v>55</v>
          </cell>
          <cell r="C397" t="str">
            <v>Junction box coupler conn - 5 port engine</v>
          </cell>
          <cell r="D397">
            <v>0.1646</v>
          </cell>
          <cell r="E397">
            <v>0</v>
          </cell>
          <cell r="F397" t="str">
            <v>10</v>
          </cell>
          <cell r="G397">
            <v>0</v>
          </cell>
          <cell r="I397">
            <v>0.13170000000000001</v>
          </cell>
        </row>
        <row r="398">
          <cell r="A398">
            <v>66</v>
          </cell>
          <cell r="B398" t="str">
            <v>60</v>
          </cell>
          <cell r="C398" t="str">
            <v>Connect main harness to CDI Unit by coupler conn.</v>
          </cell>
          <cell r="D398">
            <v>7.8299999999999995E-2</v>
          </cell>
          <cell r="E398">
            <v>0</v>
          </cell>
          <cell r="F398" t="str">
            <v>10</v>
          </cell>
          <cell r="G398">
            <v>0</v>
          </cell>
          <cell r="I398">
            <v>6.2600000000000003E-2</v>
          </cell>
        </row>
        <row r="399">
          <cell r="A399">
            <v>66</v>
          </cell>
          <cell r="B399" t="str">
            <v>70</v>
          </cell>
          <cell r="C399" t="str">
            <v>Insert bolt in coil, insert eyelet, insert second bolt, Position on veh. tighten both bolts by RSD</v>
          </cell>
          <cell r="D399">
            <v>0.48</v>
          </cell>
          <cell r="E399">
            <v>0</v>
          </cell>
          <cell r="F399" t="str">
            <v>10</v>
          </cell>
          <cell r="G399">
            <v>0</v>
          </cell>
          <cell r="I399">
            <v>0.38400000000000001</v>
          </cell>
        </row>
        <row r="400">
          <cell r="A400">
            <v>66</v>
          </cell>
          <cell r="B400" t="str">
            <v>80</v>
          </cell>
          <cell r="C400" t="str">
            <v>Connect main harness to HT coil terminal &amp; fit grommet on conn</v>
          </cell>
          <cell r="D400">
            <v>0.25069999999999998</v>
          </cell>
          <cell r="E400">
            <v>0</v>
          </cell>
          <cell r="F400" t="str">
            <v>10</v>
          </cell>
          <cell r="G400">
            <v>0</v>
          </cell>
          <cell r="I400">
            <v>0.2006</v>
          </cell>
        </row>
        <row r="401">
          <cell r="A401">
            <v>66</v>
          </cell>
          <cell r="B401" t="str">
            <v>90</v>
          </cell>
          <cell r="C401" t="str">
            <v>Spark plug cap clipping</v>
          </cell>
          <cell r="D401">
            <v>3.5999999999999997E-2</v>
          </cell>
          <cell r="E401">
            <v>0</v>
          </cell>
          <cell r="F401" t="str">
            <v>10</v>
          </cell>
          <cell r="G401">
            <v>0</v>
          </cell>
          <cell r="I401">
            <v>2.8799999999999999E-2</v>
          </cell>
        </row>
        <row r="402">
          <cell r="A402">
            <v>66</v>
          </cell>
          <cell r="B402" t="str">
            <v>100</v>
          </cell>
          <cell r="C402" t="str">
            <v>Insert screw in H T Coil bracket, Position &amp; Tighten</v>
          </cell>
          <cell r="D402">
            <v>0.3</v>
          </cell>
          <cell r="E402">
            <v>0</v>
          </cell>
          <cell r="F402" t="str">
            <v>10</v>
          </cell>
          <cell r="G402">
            <v>0</v>
          </cell>
          <cell r="I402">
            <v>0.24</v>
          </cell>
        </row>
        <row r="403">
          <cell r="A403">
            <v>66</v>
          </cell>
          <cell r="B403" t="str">
            <v>110</v>
          </cell>
          <cell r="C403" t="str">
            <v>Do spark plug connection</v>
          </cell>
          <cell r="D403">
            <v>0.23</v>
          </cell>
          <cell r="E403">
            <v>0</v>
          </cell>
          <cell r="F403" t="str">
            <v>10</v>
          </cell>
          <cell r="G403">
            <v>0</v>
          </cell>
          <cell r="I403">
            <v>0.184</v>
          </cell>
        </row>
        <row r="404">
          <cell r="A404">
            <v>66</v>
          </cell>
          <cell r="B404" t="str">
            <v>120</v>
          </cell>
          <cell r="C404" t="str">
            <v>Move to next veh. Keep RSD on veh. Move to table</v>
          </cell>
          <cell r="D404">
            <v>0.1366</v>
          </cell>
          <cell r="E404">
            <v>0</v>
          </cell>
          <cell r="F404" t="str">
            <v>10</v>
          </cell>
          <cell r="G404">
            <v>0</v>
          </cell>
          <cell r="I404">
            <v>0.10929999999999999</v>
          </cell>
        </row>
        <row r="405">
          <cell r="A405">
            <v>68</v>
          </cell>
          <cell r="B405" t="str">
            <v>10</v>
          </cell>
          <cell r="C405" t="str">
            <v>Collect L-box from kit &amp; prefit on 4 bolts prefit nuts of 2 bolts(4 nut bolt &amp; washers are prefitted in sa)</v>
          </cell>
          <cell r="D405">
            <v>0.4869</v>
          </cell>
          <cell r="E405">
            <v>0</v>
          </cell>
          <cell r="F405" t="str">
            <v>10</v>
          </cell>
          <cell r="G405">
            <v>712</v>
          </cell>
          <cell r="I405">
            <v>0.38950000000000001</v>
          </cell>
        </row>
        <row r="406">
          <cell r="A406">
            <v>68</v>
          </cell>
          <cell r="B406" t="str">
            <v>20</v>
          </cell>
          <cell r="C406" t="str">
            <v>Prefit 2 nus</v>
          </cell>
          <cell r="D406">
            <v>0.15</v>
          </cell>
          <cell r="E406">
            <v>0</v>
          </cell>
          <cell r="F406" t="str">
            <v>10</v>
          </cell>
          <cell r="G406">
            <v>712</v>
          </cell>
          <cell r="I406">
            <v>0.12</v>
          </cell>
        </row>
        <row r="407">
          <cell r="A407">
            <v>68</v>
          </cell>
          <cell r="B407" t="str">
            <v>60</v>
          </cell>
          <cell r="C407" t="str">
            <v>Collect lock clip &amp; spring from bin &amp; keep on veh</v>
          </cell>
          <cell r="D407">
            <v>0.1</v>
          </cell>
          <cell r="E407">
            <v>0</v>
          </cell>
          <cell r="F407" t="str">
            <v>10</v>
          </cell>
          <cell r="G407">
            <v>0</v>
          </cell>
          <cell r="I407">
            <v>0.08</v>
          </cell>
        </row>
        <row r="408">
          <cell r="A408">
            <v>68</v>
          </cell>
          <cell r="B408" t="str">
            <v>70</v>
          </cell>
          <cell r="C408" t="str">
            <v>Fit L box lock. Throw scrap in bin</v>
          </cell>
          <cell r="D408">
            <v>0.33660000000000001</v>
          </cell>
          <cell r="E408">
            <v>0</v>
          </cell>
          <cell r="F408" t="str">
            <v>10</v>
          </cell>
          <cell r="G408">
            <v>712</v>
          </cell>
          <cell r="I408">
            <v>0.26929999999999998</v>
          </cell>
        </row>
        <row r="409">
          <cell r="A409">
            <v>69</v>
          </cell>
          <cell r="B409" t="str">
            <v>10</v>
          </cell>
          <cell r="C409" t="str">
            <v>Fill petrol</v>
          </cell>
          <cell r="D409">
            <v>0.12</v>
          </cell>
          <cell r="E409">
            <v>0.1</v>
          </cell>
          <cell r="F409" t="str">
            <v>5</v>
          </cell>
          <cell r="G409">
            <v>0</v>
          </cell>
          <cell r="I409">
            <v>0.19600000000000001</v>
          </cell>
        </row>
        <row r="410">
          <cell r="A410">
            <v>69</v>
          </cell>
          <cell r="B410" t="str">
            <v>20</v>
          </cell>
          <cell r="C410" t="str">
            <v>LOCKABLE CAP FITMENT</v>
          </cell>
          <cell r="D410">
            <v>0.48</v>
          </cell>
          <cell r="E410">
            <v>0</v>
          </cell>
          <cell r="F410" t="str">
            <v>5</v>
          </cell>
          <cell r="G410">
            <v>0</v>
          </cell>
          <cell r="I410">
            <v>0.38400000000000001</v>
          </cell>
        </row>
        <row r="411">
          <cell r="A411">
            <v>69</v>
          </cell>
          <cell r="B411" t="str">
            <v>40</v>
          </cell>
          <cell r="C411" t="str">
            <v>Crate handling - Lockable cap</v>
          </cell>
          <cell r="D411">
            <v>1.2E-2</v>
          </cell>
          <cell r="E411">
            <v>0</v>
          </cell>
          <cell r="F411" t="str">
            <v>5</v>
          </cell>
          <cell r="G411">
            <v>0</v>
          </cell>
          <cell r="I411">
            <v>9.5999999999999992E-3</v>
          </cell>
        </row>
        <row r="412">
          <cell r="A412">
            <v>69</v>
          </cell>
          <cell r="B412" t="str">
            <v>30</v>
          </cell>
          <cell r="C412" t="str">
            <v>Collect nut runner</v>
          </cell>
          <cell r="D412">
            <v>0.10050000000000001</v>
          </cell>
          <cell r="E412">
            <v>0</v>
          </cell>
          <cell r="F412" t="str">
            <v>10</v>
          </cell>
          <cell r="G412">
            <v>712</v>
          </cell>
          <cell r="I412">
            <v>8.0399999999999999E-2</v>
          </cell>
        </row>
        <row r="413">
          <cell r="A413">
            <v>69</v>
          </cell>
          <cell r="B413" t="str">
            <v>40</v>
          </cell>
          <cell r="C413" t="str">
            <v>Tighten 4 bolts in cross sequences</v>
          </cell>
          <cell r="D413">
            <v>0.03</v>
          </cell>
          <cell r="E413">
            <v>0.192</v>
          </cell>
          <cell r="F413" t="str">
            <v>10</v>
          </cell>
          <cell r="G413">
            <v>712</v>
          </cell>
          <cell r="I413">
            <v>0.216</v>
          </cell>
        </row>
        <row r="414">
          <cell r="A414">
            <v>69</v>
          </cell>
          <cell r="B414" t="str">
            <v>50</v>
          </cell>
          <cell r="C414" t="str">
            <v>Move &amp; keep nut runner on stand.</v>
          </cell>
          <cell r="D414">
            <v>6.5500000000000003E-2</v>
          </cell>
          <cell r="E414">
            <v>0</v>
          </cell>
          <cell r="F414" t="str">
            <v>10</v>
          </cell>
          <cell r="G414">
            <v>712</v>
          </cell>
          <cell r="I414">
            <v>5.2400000000000002E-2</v>
          </cell>
        </row>
        <row r="415">
          <cell r="A415">
            <v>70</v>
          </cell>
          <cell r="B415" t="str">
            <v>30</v>
          </cell>
          <cell r="C415" t="str">
            <v>Fit bonnet</v>
          </cell>
          <cell r="D415">
            <v>0.24</v>
          </cell>
          <cell r="E415">
            <v>0</v>
          </cell>
          <cell r="F415" t="str">
            <v>10</v>
          </cell>
          <cell r="G415">
            <v>0</v>
          </cell>
          <cell r="I415">
            <v>0.192</v>
          </cell>
        </row>
        <row r="416">
          <cell r="A416">
            <v>70</v>
          </cell>
          <cell r="B416" t="str">
            <v>1</v>
          </cell>
          <cell r="C416" t="str">
            <v>Move to hoist</v>
          </cell>
          <cell r="D416">
            <v>7.3999999999999996E-2</v>
          </cell>
          <cell r="E416">
            <v>0</v>
          </cell>
          <cell r="F416" t="str">
            <v>20</v>
          </cell>
          <cell r="G416">
            <v>45</v>
          </cell>
          <cell r="H416" t="str">
            <v>001</v>
          </cell>
          <cell r="I416">
            <v>5.9200000000000003E-2</v>
          </cell>
        </row>
        <row r="417">
          <cell r="A417">
            <v>70</v>
          </cell>
          <cell r="B417" t="str">
            <v>2</v>
          </cell>
          <cell r="C417" t="str">
            <v>Arrange hoist over vehicle</v>
          </cell>
          <cell r="D417">
            <v>3.2000000000000001E-2</v>
          </cell>
          <cell r="E417">
            <v>0</v>
          </cell>
          <cell r="F417" t="str">
            <v>20</v>
          </cell>
          <cell r="G417">
            <v>45</v>
          </cell>
          <cell r="H417" t="str">
            <v>002</v>
          </cell>
          <cell r="I417">
            <v>2.5600000000000001E-2</v>
          </cell>
        </row>
        <row r="418">
          <cell r="A418">
            <v>70</v>
          </cell>
          <cell r="B418" t="str">
            <v>3</v>
          </cell>
          <cell r="C418" t="str">
            <v>Rotate clamp of trolley.</v>
          </cell>
          <cell r="D418">
            <v>4.7E-2</v>
          </cell>
          <cell r="E418">
            <v>0</v>
          </cell>
          <cell r="F418" t="str">
            <v>20</v>
          </cell>
          <cell r="G418">
            <v>51</v>
          </cell>
          <cell r="I418">
            <v>3.7600000000000001E-2</v>
          </cell>
        </row>
        <row r="419">
          <cell r="A419">
            <v>70</v>
          </cell>
          <cell r="B419" t="str">
            <v>4</v>
          </cell>
          <cell r="C419" t="str">
            <v>Arrange clamps 2 nos. on handle bar grips &amp; 1 on rear  end</v>
          </cell>
          <cell r="D419">
            <v>0.15</v>
          </cell>
          <cell r="E419">
            <v>0</v>
          </cell>
          <cell r="F419" t="str">
            <v>20</v>
          </cell>
          <cell r="G419">
            <v>0</v>
          </cell>
          <cell r="I419">
            <v>0.12</v>
          </cell>
        </row>
        <row r="420">
          <cell r="A420">
            <v>70</v>
          </cell>
          <cell r="B420" t="str">
            <v>5</v>
          </cell>
          <cell r="C420" t="str">
            <v>Lift the vehicle off the trolley by hoist</v>
          </cell>
          <cell r="D420">
            <v>0</v>
          </cell>
          <cell r="E420">
            <v>8.2000000000000003E-2</v>
          </cell>
          <cell r="F420" t="str">
            <v>20</v>
          </cell>
          <cell r="G420">
            <v>45</v>
          </cell>
          <cell r="H420" t="str">
            <v>005</v>
          </cell>
          <cell r="I420">
            <v>8.2000000000000003E-2</v>
          </cell>
        </row>
        <row r="421">
          <cell r="A421">
            <v>70</v>
          </cell>
          <cell r="B421" t="str">
            <v>6</v>
          </cell>
          <cell r="C421" t="str">
            <v>Unload vehicle on floor &amp; remove clamps</v>
          </cell>
          <cell r="D421">
            <v>2.0400000000000001E-2</v>
          </cell>
          <cell r="E421">
            <v>8.0600000000000005E-2</v>
          </cell>
          <cell r="F421" t="str">
            <v>20</v>
          </cell>
          <cell r="G421">
            <v>45</v>
          </cell>
          <cell r="H421" t="str">
            <v>007</v>
          </cell>
          <cell r="I421">
            <v>9.69E-2</v>
          </cell>
        </row>
        <row r="422">
          <cell r="A422">
            <v>70</v>
          </cell>
          <cell r="B422" t="str">
            <v>7</v>
          </cell>
          <cell r="C422" t="str">
            <v>Move with the vehicle to rectification area</v>
          </cell>
          <cell r="D422">
            <v>0.221</v>
          </cell>
          <cell r="E422">
            <v>0</v>
          </cell>
          <cell r="F422" t="str">
            <v>20</v>
          </cell>
          <cell r="G422">
            <v>305</v>
          </cell>
          <cell r="H422" t="str">
            <v>001</v>
          </cell>
          <cell r="I422">
            <v>0.17680000000000001</v>
          </cell>
        </row>
        <row r="423">
          <cell r="A423">
            <v>70</v>
          </cell>
          <cell r="B423" t="str">
            <v>8</v>
          </cell>
          <cell r="C423" t="str">
            <v>Park vehicle on stand</v>
          </cell>
          <cell r="D423">
            <v>7.0999999999999994E-2</v>
          </cell>
          <cell r="E423">
            <v>0</v>
          </cell>
          <cell r="F423" t="str">
            <v>20</v>
          </cell>
          <cell r="G423">
            <v>41</v>
          </cell>
          <cell r="H423" t="str">
            <v>002</v>
          </cell>
          <cell r="I423">
            <v>5.6800000000000003E-2</v>
          </cell>
        </row>
        <row r="424">
          <cell r="A424">
            <v>70</v>
          </cell>
          <cell r="B424" t="str">
            <v>9</v>
          </cell>
          <cell r="C424" t="str">
            <v>Return to work station</v>
          </cell>
          <cell r="D424">
            <v>0.15</v>
          </cell>
          <cell r="E424">
            <v>0</v>
          </cell>
          <cell r="F424" t="str">
            <v>20</v>
          </cell>
          <cell r="G424">
            <v>305</v>
          </cell>
          <cell r="H424" t="str">
            <v>003</v>
          </cell>
          <cell r="I424">
            <v>0.12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01"/>
      <sheetName val="LT02"/>
      <sheetName val="LT03"/>
      <sheetName val="LT05"/>
      <sheetName val="LT10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utplate-25 data"/>
    </sheetNames>
    <definedNames>
      <definedName name="_________________________________________GoA1" refersTo="#REF!"/>
      <definedName name="________________________________________GoA1" refersTo="#REF!"/>
      <definedName name="_______________________________________GoA1" refersTo="#REF!"/>
      <definedName name="_____________________________________GoA1" refersTo="#REF!"/>
      <definedName name="_____________________________GoA1" refersTo="#REF!"/>
    </defined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02 (2)"/>
      <sheetName val="FT01"/>
      <sheetName val="FT02"/>
      <sheetName val="FT 03"/>
      <sheetName val="FT04"/>
      <sheetName val="FT 05"/>
      <sheetName val="FT06"/>
      <sheetName val="FT 07 PDI"/>
      <sheetName val="FT 08"/>
      <sheetName val="FT 11 "/>
      <sheetName val="FT12 "/>
      <sheetName val="FT 13 "/>
      <sheetName val="FT14 "/>
      <sheetName val="FT 15"/>
      <sheetName val="FT16"/>
      <sheetName val="FT 18"/>
      <sheetName val="FT19 "/>
      <sheetName val="FT20 "/>
      <sheetName val="FT 27"/>
      <sheetName val="FT28 "/>
      <sheetName val="FT 29"/>
      <sheetName val="FT30 Supplier Audit Plan"/>
      <sheetName val="FT32"/>
      <sheetName val="FT33"/>
      <sheetName val="FT 36"/>
      <sheetName val="FT37 "/>
      <sheetName val="FT43 Supplier Audit Check Sheet"/>
      <sheetName val="FT 44 New Supplier"/>
      <sheetName val="LT02 (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G1" t="str">
            <v>Doc.No      : FT/QA/08</v>
          </cell>
        </row>
        <row r="2">
          <cell r="C2" t="str">
            <v/>
          </cell>
          <cell r="D2" t="str">
            <v xml:space="preserve">Customer Complaints Record                                 </v>
          </cell>
          <cell r="G2" t="str">
            <v>Rev.No.     : 00</v>
          </cell>
        </row>
        <row r="3">
          <cell r="G3" t="str">
            <v>Date           : 01.09.12</v>
          </cell>
        </row>
        <row r="4">
          <cell r="A4" t="str">
            <v xml:space="preserve"> K120, MIDC, Waluj</v>
          </cell>
          <cell r="G4" t="str">
            <v>Page No.    :       Of</v>
          </cell>
        </row>
        <row r="5">
          <cell r="A5" t="str">
            <v>Sr.</v>
          </cell>
          <cell r="B5" t="str">
            <v>Complaint</v>
          </cell>
          <cell r="C5" t="str">
            <v>Date</v>
          </cell>
          <cell r="D5" t="str">
            <v>Model</v>
          </cell>
          <cell r="E5" t="str">
            <v>Nature of complaint</v>
          </cell>
          <cell r="F5" t="str">
            <v>Reference</v>
          </cell>
          <cell r="G5" t="str">
            <v>Remarks</v>
          </cell>
          <cell r="H5" t="str">
            <v>Sign</v>
          </cell>
        </row>
        <row r="6">
          <cell r="A6" t="str">
            <v>No.</v>
          </cell>
          <cell r="B6" t="str">
            <v>No.</v>
          </cell>
          <cell r="F6" t="str">
            <v>Document</v>
          </cell>
        </row>
        <row r="29">
          <cell r="B29" t="str">
            <v>Prepared By :</v>
          </cell>
          <cell r="G29" t="str">
            <v>Approved By :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horpade "/>
      <sheetName val="WALVEKAR"/>
      <sheetName val="WALVEKAR (2)"/>
      <sheetName val="M80"/>
      <sheetName val="CHETAK2S"/>
      <sheetName val="Sheet3"/>
      <sheetName val="RATING"/>
      <sheetName val=" OEE IMPR. ( DSL) "/>
      <sheetName val="Sheet1"/>
      <sheetName val="DATA SPGR14"/>
      <sheetName val="STAGEIMPROV"/>
      <sheetName val="470_2"/>
      <sheetName val="#REF!"/>
      <sheetName val="차체"/>
      <sheetName val="super 5 port"/>
      <sheetName val="super"/>
      <sheetName val="Aug-03-quality"/>
      <sheetName val="Aug_03_quality"/>
      <sheetName val="total"/>
      <sheetName val="DFMEA"/>
      <sheetName val="02"/>
      <sheetName val="03"/>
      <sheetName val="08"/>
      <sheetName val="13"/>
      <sheetName val="CUSTOMER GROUP WISE"/>
      <sheetName val="Summary"/>
      <sheetName val="SM-13仕様一覧"/>
      <sheetName val="objectiv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LVEKAR"/>
      <sheetName val="ghorpade "/>
      <sheetName val="WALVEKAR (2)"/>
      <sheetName val="M80"/>
      <sheetName val="CHETAK2S"/>
      <sheetName val="Sheet3"/>
      <sheetName val="DATA SPGR14"/>
      <sheetName val="BASEDATA"/>
      <sheetName val="ENGINE_LOSS"/>
      <sheetName val="Sheet1"/>
      <sheetName val="Aug_03_quality"/>
      <sheetName val="TB"/>
      <sheetName val="BSHEETSUBSCH"/>
      <sheetName val="BSHEET"/>
      <sheetName val="P_L_APPRO"/>
      <sheetName val="En_tête"/>
      <sheetName val="QM Matrix _2_"/>
      <sheetName val="#REF!"/>
      <sheetName val="DJ06"/>
      <sheetName val="PWR_AKD"/>
      <sheetName val="C_C_ SUMERY WALUJ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horpade "/>
      <sheetName val="WALVEKAR"/>
      <sheetName val="WALVEKAR (2)"/>
      <sheetName val="M80"/>
      <sheetName val="CHETAK2S"/>
      <sheetName val="Sheet3"/>
      <sheetName val="DATA SPGR14"/>
      <sheetName val="REJ HC DEC 11"/>
      <sheetName val="STAGEIMPROV"/>
      <sheetName val="470_2"/>
      <sheetName val="Apr_05"/>
      <sheetName val="02"/>
      <sheetName val="03"/>
      <sheetName val="08"/>
      <sheetName val="13"/>
      <sheetName val="super 5 port"/>
      <sheetName val="super"/>
      <sheetName val="Macro3"/>
      <sheetName val="TB"/>
      <sheetName val="BSHEETSUBSCH"/>
      <sheetName val="BSHEET"/>
      <sheetName val="P_L_APPRO"/>
      <sheetName val="Sheet1"/>
      <sheetName val="QM Matrix _2_"/>
      <sheetName val="Aug-03-quality"/>
      <sheetName val="#REF!"/>
      <sheetName val="total"/>
      <sheetName val="objective"/>
      <sheetName val="진행 DATA (2)"/>
      <sheetName val="PU approval"/>
      <sheetName val="Annahmen"/>
      <sheetName val="Project Information"/>
      <sheetName val="Input"/>
      <sheetName val="Development Costs in progress"/>
      <sheetName val="BRAKE"/>
      <sheetName val="BASIC-6M"/>
      <sheetName val="PWR_AKD"/>
      <sheetName val="Defect_Details"/>
      <sheetName val="AN"/>
      <sheetName val="Variablen"/>
      <sheetName val="FUEL FILLER"/>
      <sheetName val="Basi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EE "/>
      <sheetName val="AVAILABILITY"/>
      <sheetName val="NOMATERIAL"/>
      <sheetName val="LINEORG"/>
      <sheetName val="BREAKDOWN"/>
      <sheetName val="PERFORMANCE"/>
      <sheetName val="ANDONLOSS"/>
      <sheetName val="QUALITY"/>
      <sheetName val="ZERODEFECT"/>
      <sheetName val="VISUALDEF"/>
      <sheetName val="FINALDEF"/>
      <sheetName val="RFT"/>
      <sheetName val="ASSLYERROR"/>
      <sheetName val="FIELD"/>
      <sheetName val="QMATRIX"/>
      <sheetName val="PDI SCOOTER 2S"/>
      <sheetName val="HOWQUA"/>
      <sheetName val="SPEED"/>
      <sheetName val="ENGINEPERSHIFT"/>
      <sheetName val="OUTPUT"/>
      <sheetName val="STAGEIMPROV"/>
      <sheetName val="HOWPROD"/>
      <sheetName val="COST "/>
      <sheetName val="COST- HOW "/>
      <sheetName val="RNT"/>
      <sheetName val="DELIVERY "/>
      <sheetName val="SAFETY"/>
      <sheetName val="HOSAF"/>
      <sheetName val="STAGIMPR"/>
      <sheetName val="MORALE"/>
      <sheetName val="Bearing noi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EE "/>
      <sheetName val="AVAILABILITY"/>
      <sheetName val="NOMATERIAL"/>
      <sheetName val="LINEORG"/>
      <sheetName val="BREAKDOWN"/>
      <sheetName val="PERFORMANCE"/>
      <sheetName val="ANDONLOSS"/>
      <sheetName val="QUALITY"/>
      <sheetName val="ZERODEFECT"/>
      <sheetName val="VISUALDEF"/>
      <sheetName val="FINALDEF"/>
      <sheetName val="RFT"/>
      <sheetName val="ASSLYERROR"/>
      <sheetName val="FIELD"/>
      <sheetName val="QMATRIX"/>
      <sheetName val="PDI SCOOTER 2S"/>
      <sheetName val="HOWQUA"/>
      <sheetName val="SPEED"/>
      <sheetName val="ENGINEPERSHIFT"/>
      <sheetName val="OUTPUT"/>
      <sheetName val="STAGEIMPROV"/>
      <sheetName val="HOWPROD"/>
      <sheetName val="COST "/>
      <sheetName val="COST- HOW "/>
      <sheetName val="RNT"/>
      <sheetName val="DELIVERY "/>
      <sheetName val="SAFETY"/>
      <sheetName val="HOSAF"/>
      <sheetName val="STAGIMPR"/>
      <sheetName val="MORALE"/>
      <sheetName val="Bearing noise"/>
      <sheetName val="DATA SPGR14"/>
      <sheetName val="ghorpade "/>
      <sheetName val="02"/>
      <sheetName val="03"/>
      <sheetName val="08"/>
      <sheetName val="13"/>
      <sheetName val="470_2"/>
      <sheetName val="Macro3"/>
      <sheetName val="QM Matrix _2_"/>
      <sheetName val="Sheet1"/>
      <sheetName val="OP 20 "/>
      <sheetName val="Defect_Details"/>
      <sheetName val="Others _ No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GEIMPROV"/>
      <sheetName val="OEE "/>
      <sheetName val="AVAILABILITY"/>
      <sheetName val="NOMATERIAL"/>
      <sheetName val="LINEORG"/>
      <sheetName val="BREAKDOWN"/>
      <sheetName val="PERFORMANCE"/>
      <sheetName val="ANDONLOSS"/>
      <sheetName val="QUALITY"/>
      <sheetName val="ZERODEFECT"/>
      <sheetName val="VISUALDEF"/>
      <sheetName val="FINALDEF"/>
      <sheetName val="RFT"/>
      <sheetName val="ASSLYERROR"/>
      <sheetName val="FIELD"/>
      <sheetName val="QMATRIX"/>
      <sheetName val="PDI SCOOTER 2S"/>
      <sheetName val="HOWQUA"/>
      <sheetName val="SPEED"/>
      <sheetName val="ENGINEPERSHIFT"/>
      <sheetName val="OUTPUT"/>
      <sheetName val="HOWPROD"/>
      <sheetName val="COST "/>
      <sheetName val="COST- HOW "/>
      <sheetName val="RNT"/>
      <sheetName val="DELIVERY "/>
      <sheetName val="SAFETY"/>
      <sheetName val="HOSAF"/>
      <sheetName val="STAGIMPR"/>
      <sheetName val="MORALE"/>
      <sheetName val="Bearing noise"/>
      <sheetName val="DATA SPGR14"/>
      <sheetName val="Aug-03-quality"/>
      <sheetName val="Variablen"/>
      <sheetName val="평가자13"/>
      <sheetName val="Project Information"/>
      <sheetName val="Input"/>
      <sheetName val="Development Costs in progress"/>
      <sheetName val="진행 DATA (2)"/>
      <sheetName val="Market Data"/>
      <sheetName val="3ANGchk2sFEB"/>
      <sheetName val="SS"/>
      <sheetName val="DCVA NPV"/>
      <sheetName val="PWR_AKD"/>
      <sheetName val="ghorpade "/>
      <sheetName val="Sheet1"/>
      <sheetName val="Macro1"/>
      <sheetName val="오정용선임"/>
      <sheetName val="rate"/>
      <sheetName val="Summary"/>
      <sheetName val="PL"/>
      <sheetName val="BalSht"/>
      <sheetName val="Tables"/>
      <sheetName val="KDS"/>
      <sheetName val="Setup"/>
      <sheetName val="Defect_Details"/>
      <sheetName val="CUTTING"/>
      <sheetName val="No Material"/>
      <sheetName val="Sachs FL WHL"/>
      <sheetName val="Kautex 4WD St.IV P&amp;D"/>
      <sheetName val="C_C_ SUMERY WALUJ"/>
      <sheetName val="BASEDATA"/>
      <sheetName val="Listes"/>
      <sheetName val="Apr_05"/>
      <sheetName val="QM Matrix _2_"/>
      <sheetName val="Tooling List"/>
      <sheetName val="DJ06"/>
      <sheetName val="NEW-PANEL"/>
      <sheetName val="OP 20 "/>
      <sheetName val="Calculation Premises"/>
      <sheetName val="#REF!"/>
      <sheetName val="Definitions"/>
      <sheetName val="En_tê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TER GRAPH (2)"/>
      <sheetName val="WATER"/>
      <sheetName val="WATER DATA"/>
      <sheetName val="AIR GRAPH"/>
      <sheetName val="AIR DATA"/>
      <sheetName val="WATER GRAPH"/>
      <sheetName val="ELECTRICAL"/>
      <sheetName val="Sheet1"/>
      <sheetName val="ELECTRICAL DATA"/>
      <sheetName val="PWR-AKD"/>
      <sheetName val="PWR_AKD"/>
      <sheetName val="STAGEIMPROV"/>
      <sheetName val="PU approval"/>
      <sheetName val="DATA SPGR14"/>
      <sheetName val="e-1810_A"/>
      <sheetName val="Annahmen"/>
      <sheetName val="진행 DATA (2)"/>
      <sheetName val="HALOL"/>
      <sheetName val="INVENT_CDB"/>
      <sheetName val="K-60 HEAD LAMP"/>
      <sheetName val="TGT"/>
      <sheetName val="total"/>
      <sheetName val="ghorpade "/>
      <sheetName val="Fixed Assets"/>
      <sheetName val="Chiet tinh"/>
      <sheetName val="COUP24"/>
      <sheetName val="QM Matrix _2_"/>
      <sheetName val="._ls___ls___ls___ls___ls___ls__"/>
      <sheetName val="#REF!"/>
      <sheetName val="Ø150.2h11 MSA"/>
      <sheetName val="계열사현황종합"/>
      <sheetName val="DJ06"/>
      <sheetName val="ENGINE_LOSS"/>
      <sheetName val="eff"/>
      <sheetName val="TB"/>
      <sheetName val="BSHEETSUBSCH"/>
      <sheetName val="BSHEET"/>
      <sheetName val="P_L_APPRO"/>
      <sheetName val="Ø40h11 MSA"/>
      <sheetName val="Aug_03_quality"/>
      <sheetName val="Aug-03-quality"/>
      <sheetName val="Performance  RE 205"/>
      <sheetName val="기초자료"/>
      <sheetName val="Input"/>
      <sheetName val="BASEDATA"/>
      <sheetName val="Apr_05"/>
      <sheetName val="OP 20 "/>
      <sheetName val="Fixtures"/>
      <sheetName val="Listes"/>
      <sheetName val="Sheet No. 2 Manufacturing cost"/>
      <sheetName val="평가자13"/>
      <sheetName val="2 Process Flow ASSLY"/>
      <sheetName val="PLFM01"/>
      <sheetName val="Apr-05"/>
      <sheetName val="Ø150_2h11 MSA"/>
      <sheetName val="al machined components"/>
      <sheetName val="SPC-OC"/>
      <sheetName val="super 5 port"/>
      <sheetName val="CHETAK 5 PORT"/>
      <sheetName val="OCT"/>
      <sheetName val="Calendar"/>
      <sheetName val="MOTO"/>
      <sheetName val="PPS"/>
      <sheetName val="470_2"/>
      <sheetName val="Macro1"/>
      <sheetName val="전부인쇄"/>
      <sheetName val="KT03 MPL (Eng + Veh)"/>
      <sheetName val="CONTROL PLAN"/>
      <sheetName val="Summary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>
        <row r="1">
          <cell r="AL1" t="str">
            <v>DATE :  NOVEMBER 18, 2002</v>
          </cell>
          <cell r="AZ1" t="str">
            <v>TO : PRES.|VP(O)|VP(F)  -  BY E.MAIL</v>
          </cell>
        </row>
        <row r="2">
          <cell r="AL2" t="str">
            <v>HCL606\E\DYG0203\PWR-AKD.XLS</v>
          </cell>
          <cell r="AW2" t="str">
            <v>GM(P)</v>
          </cell>
        </row>
        <row r="3">
          <cell r="A3" t="str">
            <v>THEORETICAL CONSUMPTION OF L.D.O.FOR 2002 - 2003</v>
          </cell>
          <cell r="T3" t="str">
            <v>THEORETICAL CONSUMPTION OF L.P.G.FOR 2002 - 2003</v>
          </cell>
          <cell r="AL3" t="str">
            <v>COSTING DEPARTMENT</v>
          </cell>
        </row>
        <row r="4">
          <cell r="A4" t="str">
            <v>HCL606\E\DYG0203\PWR-AKD.XLS</v>
          </cell>
          <cell r="O4" t="str">
            <v>(CALORIES: 1 LTR =</v>
          </cell>
          <cell r="Q4">
            <v>9450</v>
          </cell>
          <cell r="R4" t="str">
            <v>FOR L.D.O)</v>
          </cell>
          <cell r="T4" t="str">
            <v>HCL606\E\DYG0203\PWR-AKD.XLS</v>
          </cell>
          <cell r="AH4" t="str">
            <v>(CALORIES: 1 KG =</v>
          </cell>
          <cell r="AJ4">
            <v>11781</v>
          </cell>
          <cell r="AK4" t="str">
            <v>FOR LPG)</v>
          </cell>
          <cell r="AP4" t="str">
            <v>ENERGY-CONSUMPTION PER EQ.VEHICLE (440 MINUTES BASE)</v>
          </cell>
          <cell r="AZ4" t="str">
            <v>Cost/PWR-01</v>
          </cell>
        </row>
        <row r="5">
          <cell r="AR5" t="str">
            <v>A K U R D I</v>
          </cell>
        </row>
        <row r="6">
          <cell r="B6" t="str">
            <v>LIGHT   DIESEL   OIL   (QTY. IN LTRS.)</v>
          </cell>
          <cell r="P6" t="str">
            <v>EQ.</v>
          </cell>
          <cell r="Q6" t="str">
            <v>L.D.O.</v>
          </cell>
          <cell r="U6" t="str">
            <v>L. P. G.  (QTY. IN KGS.)</v>
          </cell>
          <cell r="AI6" t="str">
            <v>L.P.G.</v>
          </cell>
          <cell r="AM6" t="str">
            <v>L.D.O.</v>
          </cell>
          <cell r="AP6" t="str">
            <v>L.P.G.</v>
          </cell>
          <cell r="AS6" t="str">
            <v>H.S.D.</v>
          </cell>
          <cell r="AV6" t="str">
            <v>POWER</v>
          </cell>
          <cell r="AY6" t="str">
            <v>TOTAL ENERGY</v>
          </cell>
        </row>
        <row r="7">
          <cell r="A7" t="str">
            <v>MONTH</v>
          </cell>
          <cell r="B7" t="str">
            <v>OPENING BALANCE</v>
          </cell>
          <cell r="E7" t="str">
            <v>RECEIPTS</v>
          </cell>
          <cell r="H7" t="str">
            <v>Total(Op.+ Rects.)</v>
          </cell>
          <cell r="J7" t="str">
            <v>CLOSING BAL.</v>
          </cell>
          <cell r="M7" t="str">
            <v>CONSUMPTION</v>
          </cell>
          <cell r="P7" t="str">
            <v>VEHICLE</v>
          </cell>
          <cell r="Q7" t="str">
            <v>PER EQ.VEHICLE</v>
          </cell>
          <cell r="T7" t="str">
            <v>MONTH</v>
          </cell>
          <cell r="U7" t="str">
            <v>OPENING BALANCE</v>
          </cell>
          <cell r="X7" t="str">
            <v>RECEIPTS</v>
          </cell>
          <cell r="AA7" t="str">
            <v>Total(Op.+ Rects.)</v>
          </cell>
          <cell r="AC7" t="str">
            <v>CLOSING BAL.</v>
          </cell>
          <cell r="AF7" t="str">
            <v>CONSUMPTION</v>
          </cell>
          <cell r="AI7" t="str">
            <v>PER SCOOTER</v>
          </cell>
          <cell r="AL7" t="str">
            <v>MONTH</v>
          </cell>
          <cell r="AM7" t="str">
            <v>QTY.</v>
          </cell>
          <cell r="AN7" t="str">
            <v>L-KCAL</v>
          </cell>
          <cell r="AO7" t="str">
            <v>Rs.</v>
          </cell>
          <cell r="AP7" t="str">
            <v>QTY.</v>
          </cell>
          <cell r="AQ7" t="str">
            <v>L-KCAL</v>
          </cell>
          <cell r="AR7" t="str">
            <v>Rs.</v>
          </cell>
          <cell r="AS7" t="str">
            <v>QTY.</v>
          </cell>
          <cell r="AT7" t="str">
            <v>L-KCAL</v>
          </cell>
          <cell r="AU7" t="str">
            <v>Rs.</v>
          </cell>
          <cell r="AV7" t="str">
            <v>QTY.</v>
          </cell>
          <cell r="AW7" t="str">
            <v>L-KCAL</v>
          </cell>
          <cell r="AX7" t="str">
            <v>Rs.</v>
          </cell>
          <cell r="AY7" t="str">
            <v>L-KCAL</v>
          </cell>
          <cell r="AZ7" t="str">
            <v>Rs.</v>
          </cell>
        </row>
        <row r="8">
          <cell r="B8" t="str">
            <v>Qty.</v>
          </cell>
          <cell r="C8" t="str">
            <v>Rate</v>
          </cell>
          <cell r="D8" t="str">
            <v>Amount</v>
          </cell>
          <cell r="E8" t="str">
            <v>Qty.</v>
          </cell>
          <cell r="F8" t="str">
            <v>Rate</v>
          </cell>
          <cell r="G8" t="str">
            <v>Amount</v>
          </cell>
          <cell r="H8" t="str">
            <v>Qty.</v>
          </cell>
          <cell r="I8" t="str">
            <v>Amount</v>
          </cell>
          <cell r="J8" t="str">
            <v>Qty.</v>
          </cell>
          <cell r="K8" t="str">
            <v>Rate</v>
          </cell>
          <cell r="L8" t="str">
            <v>Amount</v>
          </cell>
          <cell r="M8" t="str">
            <v>Qty.</v>
          </cell>
          <cell r="N8" t="str">
            <v>Rate</v>
          </cell>
          <cell r="O8" t="str">
            <v>Amount</v>
          </cell>
          <cell r="P8" t="str">
            <v xml:space="preserve"> PRODN.</v>
          </cell>
          <cell r="Q8" t="str">
            <v>QTY.</v>
          </cell>
          <cell r="R8" t="str">
            <v>L-KCAL</v>
          </cell>
          <cell r="S8" t="str">
            <v>Rs.</v>
          </cell>
          <cell r="U8" t="str">
            <v>Qty.</v>
          </cell>
          <cell r="V8" t="str">
            <v>Rate</v>
          </cell>
          <cell r="W8" t="str">
            <v>Amount</v>
          </cell>
          <cell r="X8" t="str">
            <v>Qty.</v>
          </cell>
          <cell r="Y8" t="str">
            <v>Rate</v>
          </cell>
          <cell r="Z8" t="str">
            <v>Amount</v>
          </cell>
          <cell r="AA8" t="str">
            <v>Qty.</v>
          </cell>
          <cell r="AB8" t="str">
            <v>Amount</v>
          </cell>
          <cell r="AC8" t="str">
            <v>Qty.</v>
          </cell>
          <cell r="AD8" t="str">
            <v>Rate</v>
          </cell>
          <cell r="AE8" t="str">
            <v>Amount</v>
          </cell>
          <cell r="AF8" t="str">
            <v>Qty.</v>
          </cell>
          <cell r="AG8" t="str">
            <v>Rate</v>
          </cell>
          <cell r="AH8" t="str">
            <v>Amount</v>
          </cell>
          <cell r="AI8" t="str">
            <v>QTY.</v>
          </cell>
          <cell r="AJ8" t="str">
            <v>L-KCAL</v>
          </cell>
          <cell r="AK8" t="str">
            <v>Rs.</v>
          </cell>
          <cell r="AM8" t="str">
            <v>(LTR)</v>
          </cell>
          <cell r="AP8" t="str">
            <v>(KG)</v>
          </cell>
          <cell r="AS8" t="str">
            <v>(LTR)</v>
          </cell>
          <cell r="AV8" t="str">
            <v>(KWH)</v>
          </cell>
        </row>
        <row r="10">
          <cell r="AL10">
            <v>37257</v>
          </cell>
        </row>
        <row r="11">
          <cell r="AL11" t="str">
            <v>TO</v>
          </cell>
          <cell r="AM11">
            <v>3.49</v>
          </cell>
          <cell r="AN11">
            <v>0.33</v>
          </cell>
          <cell r="AO11">
            <v>41.79</v>
          </cell>
          <cell r="AP11">
            <v>4.1900000000000004</v>
          </cell>
          <cell r="AQ11">
            <v>0.49</v>
          </cell>
          <cell r="AR11">
            <v>67.23</v>
          </cell>
          <cell r="AS11">
            <v>0.11</v>
          </cell>
          <cell r="AT11">
            <v>0.01</v>
          </cell>
          <cell r="AU11">
            <v>2.06</v>
          </cell>
          <cell r="AV11">
            <v>98.65</v>
          </cell>
          <cell r="AW11">
            <v>0.85</v>
          </cell>
          <cell r="AX11">
            <v>428.98</v>
          </cell>
          <cell r="AY11">
            <v>1.68</v>
          </cell>
          <cell r="AZ11">
            <v>540.05999999999995</v>
          </cell>
        </row>
        <row r="12">
          <cell r="AL12">
            <v>37316</v>
          </cell>
        </row>
        <row r="13">
          <cell r="A13" t="str">
            <v>APR-02</v>
          </cell>
          <cell r="B13">
            <v>96660</v>
          </cell>
          <cell r="C13">
            <v>11.88548301258669</v>
          </cell>
          <cell r="D13">
            <v>1148850.7879966295</v>
          </cell>
          <cell r="E13">
            <v>120000</v>
          </cell>
          <cell r="F13">
            <v>11.83</v>
          </cell>
          <cell r="G13">
            <v>1419600</v>
          </cell>
          <cell r="H13">
            <v>216660</v>
          </cell>
          <cell r="I13">
            <v>2568450.7879966293</v>
          </cell>
          <cell r="J13">
            <v>99865</v>
          </cell>
          <cell r="K13">
            <v>11.854753013923332</v>
          </cell>
          <cell r="L13">
            <v>1183874.9097354535</v>
          </cell>
          <cell r="M13">
            <v>116795</v>
          </cell>
          <cell r="N13">
            <v>11.854753013923332</v>
          </cell>
          <cell r="O13">
            <v>1384575.8782611757</v>
          </cell>
          <cell r="P13">
            <v>27309</v>
          </cell>
          <cell r="Q13">
            <v>4.2767951957230217</v>
          </cell>
          <cell r="R13">
            <v>0.40415714599582558</v>
          </cell>
          <cell r="S13">
            <v>50.700350736430316</v>
          </cell>
          <cell r="T13" t="str">
            <v>APR-02</v>
          </cell>
          <cell r="U13">
            <v>48500</v>
          </cell>
          <cell r="V13">
            <v>15.931712532702022</v>
          </cell>
          <cell r="W13">
            <v>772688.05783604807</v>
          </cell>
          <cell r="X13">
            <v>105570</v>
          </cell>
          <cell r="Y13">
            <v>13.451000000000001</v>
          </cell>
          <cell r="Z13">
            <v>1420022.07</v>
          </cell>
          <cell r="AA13">
            <v>154070</v>
          </cell>
          <cell r="AB13">
            <v>2192710.1278360481</v>
          </cell>
          <cell r="AC13">
            <v>44500</v>
          </cell>
          <cell r="AD13">
            <v>14.231908404206193</v>
          </cell>
          <cell r="AE13">
            <v>633319.92398717557</v>
          </cell>
          <cell r="AF13">
            <v>109570</v>
          </cell>
          <cell r="AG13">
            <v>14.231908404206193</v>
          </cell>
          <cell r="AH13">
            <v>1559390.2038488726</v>
          </cell>
          <cell r="AI13">
            <v>4.0122304002343547</v>
          </cell>
          <cell r="AJ13">
            <v>0.47268086345160931</v>
          </cell>
          <cell r="AK13">
            <v>57.101695552706893</v>
          </cell>
          <cell r="AL13" t="str">
            <v>APR-02</v>
          </cell>
          <cell r="AM13">
            <v>4.2767951957230217</v>
          </cell>
          <cell r="AN13">
            <v>0.40415714599582558</v>
          </cell>
          <cell r="AO13">
            <v>50.700350736430316</v>
          </cell>
          <cell r="AP13">
            <v>4.0122304002343547</v>
          </cell>
          <cell r="AQ13">
            <v>0.47268086345160931</v>
          </cell>
          <cell r="AR13">
            <v>57.101695552706893</v>
          </cell>
          <cell r="AS13">
            <v>1.498407118532352</v>
          </cell>
          <cell r="AT13">
            <v>0.1356358123695485</v>
          </cell>
          <cell r="AU13">
            <v>30.312776007909481</v>
          </cell>
          <cell r="AV13">
            <v>105.99875498919771</v>
          </cell>
          <cell r="AW13">
            <v>0.91158929290710033</v>
          </cell>
          <cell r="AX13">
            <v>455.53147453371059</v>
          </cell>
          <cell r="AY13">
            <v>1.9240631147240836</v>
          </cell>
          <cell r="AZ13">
            <v>593.64629683075725</v>
          </cell>
        </row>
        <row r="15">
          <cell r="A15" t="str">
            <v>MAY</v>
          </cell>
          <cell r="B15">
            <v>99865</v>
          </cell>
          <cell r="C15">
            <v>11.854753013923332</v>
          </cell>
          <cell r="D15">
            <v>1183874.9097354535</v>
          </cell>
          <cell r="E15">
            <v>84000</v>
          </cell>
          <cell r="F15">
            <v>11.83</v>
          </cell>
          <cell r="G15">
            <v>993720</v>
          </cell>
          <cell r="H15">
            <v>183865</v>
          </cell>
          <cell r="I15">
            <v>2177594.9097354533</v>
          </cell>
          <cell r="J15">
            <v>85790</v>
          </cell>
          <cell r="K15">
            <v>11.843444427897932</v>
          </cell>
          <cell r="L15">
            <v>1016049.0974693636</v>
          </cell>
          <cell r="M15">
            <v>98075</v>
          </cell>
          <cell r="N15">
            <v>11.843444427897932</v>
          </cell>
          <cell r="O15">
            <v>1161545.8122660897</v>
          </cell>
          <cell r="P15">
            <v>29634</v>
          </cell>
          <cell r="Q15">
            <v>3.3095430923938718</v>
          </cell>
          <cell r="R15">
            <v>0.31275182223122089</v>
          </cell>
          <cell r="S15">
            <v>39.19638969650029</v>
          </cell>
          <cell r="T15" t="str">
            <v>MAY</v>
          </cell>
          <cell r="U15">
            <v>44500</v>
          </cell>
          <cell r="V15">
            <v>14.231908404206193</v>
          </cell>
          <cell r="W15">
            <v>633319.92398717557</v>
          </cell>
          <cell r="X15">
            <v>109150</v>
          </cell>
          <cell r="Y15">
            <v>14.05</v>
          </cell>
          <cell r="Z15">
            <v>1533557.5</v>
          </cell>
          <cell r="AA15">
            <v>153650</v>
          </cell>
          <cell r="AB15">
            <v>2166877.4239871753</v>
          </cell>
          <cell r="AC15">
            <v>33000</v>
          </cell>
          <cell r="AD15">
            <v>14.102684178243901</v>
          </cell>
          <cell r="AE15">
            <v>465388.57788204873</v>
          </cell>
          <cell r="AF15">
            <v>120650</v>
          </cell>
          <cell r="AG15">
            <v>14.102684178243901</v>
          </cell>
          <cell r="AH15">
            <v>1701488.8461051267</v>
          </cell>
          <cell r="AI15">
            <v>4.0713369777957755</v>
          </cell>
          <cell r="AJ15">
            <v>0.47964420935412033</v>
          </cell>
          <cell r="AK15">
            <v>57.416779581059828</v>
          </cell>
          <cell r="AL15" t="str">
            <v>MAY</v>
          </cell>
          <cell r="AM15">
            <v>3.3095430923938718</v>
          </cell>
          <cell r="AN15">
            <v>0.31275182223122089</v>
          </cell>
          <cell r="AO15">
            <v>39.19638969650029</v>
          </cell>
          <cell r="AP15">
            <v>4.0713369777957755</v>
          </cell>
          <cell r="AQ15">
            <v>0.47964420935412033</v>
          </cell>
          <cell r="AR15">
            <v>57.416779581059828</v>
          </cell>
          <cell r="AS15">
            <v>7.2541675102922323</v>
          </cell>
          <cell r="AT15">
            <v>0.65664724303165289</v>
          </cell>
          <cell r="AU15">
            <v>146.75180873321187</v>
          </cell>
          <cell r="AV15">
            <v>90.728217587905789</v>
          </cell>
          <cell r="AW15">
            <v>0.7802626712559898</v>
          </cell>
          <cell r="AX15">
            <v>396.31572888442582</v>
          </cell>
          <cell r="AY15">
            <v>2.229305945872984</v>
          </cell>
          <cell r="AZ15">
            <v>639.68070689519777</v>
          </cell>
        </row>
        <row r="17">
          <cell r="A17" t="str">
            <v>JUN</v>
          </cell>
          <cell r="B17">
            <v>85790</v>
          </cell>
          <cell r="C17">
            <v>11.843444427897932</v>
          </cell>
          <cell r="D17">
            <v>1016049.0974693636</v>
          </cell>
          <cell r="E17">
            <v>140000</v>
          </cell>
          <cell r="F17">
            <v>12.625400000000001</v>
          </cell>
          <cell r="G17">
            <v>1767556.0000000002</v>
          </cell>
          <cell r="H17">
            <v>225790</v>
          </cell>
          <cell r="I17">
            <v>2783605.0974693638</v>
          </cell>
          <cell r="J17">
            <v>98680</v>
          </cell>
          <cell r="K17">
            <v>12.328292207225138</v>
          </cell>
          <cell r="L17">
            <v>1216555.8750089766</v>
          </cell>
          <cell r="M17">
            <v>127110</v>
          </cell>
          <cell r="N17">
            <v>12.328292207225138</v>
          </cell>
          <cell r="O17">
            <v>1567049.2224603873</v>
          </cell>
          <cell r="P17">
            <v>33040</v>
          </cell>
          <cell r="Q17">
            <v>3.8471549636803872</v>
          </cell>
          <cell r="R17">
            <v>0.36355614406779657</v>
          </cell>
          <cell r="S17">
            <v>47.428850558728428</v>
          </cell>
          <cell r="T17" t="str">
            <v>JUN</v>
          </cell>
          <cell r="U17">
            <v>33000</v>
          </cell>
          <cell r="V17">
            <v>14.102684178243901</v>
          </cell>
          <cell r="W17">
            <v>465388.57788204873</v>
          </cell>
          <cell r="X17">
            <v>123540</v>
          </cell>
          <cell r="Y17">
            <v>15.48</v>
          </cell>
          <cell r="Z17">
            <v>1912399.2</v>
          </cell>
          <cell r="AA17">
            <v>156540</v>
          </cell>
          <cell r="AB17">
            <v>2377787.7778820489</v>
          </cell>
          <cell r="AC17">
            <v>38500</v>
          </cell>
          <cell r="AD17">
            <v>15.189649788437773</v>
          </cell>
          <cell r="AE17">
            <v>584801.5168548543</v>
          </cell>
          <cell r="AF17">
            <v>118040</v>
          </cell>
          <cell r="AG17">
            <v>15.189649788437771</v>
          </cell>
          <cell r="AH17">
            <v>1792986.2610271946</v>
          </cell>
          <cell r="AI17">
            <v>3.5726392251815979</v>
          </cell>
          <cell r="AJ17">
            <v>0.42089262711864411</v>
          </cell>
          <cell r="AK17">
            <v>54.26713865094414</v>
          </cell>
          <cell r="AL17" t="str">
            <v>JUN</v>
          </cell>
          <cell r="AM17">
            <v>3.8471549636803872</v>
          </cell>
          <cell r="AN17">
            <v>0.36355614406779657</v>
          </cell>
          <cell r="AO17">
            <v>47.428850558728428</v>
          </cell>
          <cell r="AP17">
            <v>3.5726392251815979</v>
          </cell>
          <cell r="AQ17">
            <v>0.42089262711864411</v>
          </cell>
          <cell r="AR17">
            <v>54.26713865094414</v>
          </cell>
          <cell r="AS17">
            <v>2.7654358353510897</v>
          </cell>
          <cell r="AT17">
            <v>0.25032725181598064</v>
          </cell>
          <cell r="AU17">
            <v>60.867242736077486</v>
          </cell>
          <cell r="AV17">
            <v>96.86198547215497</v>
          </cell>
          <cell r="AW17">
            <v>0.83301307506053268</v>
          </cell>
          <cell r="AX17">
            <v>423.16431492250115</v>
          </cell>
          <cell r="AY17">
            <v>1.8677890980629541</v>
          </cell>
          <cell r="AZ17">
            <v>585.72754686825124</v>
          </cell>
        </row>
        <row r="19">
          <cell r="A19" t="str">
            <v>JUL</v>
          </cell>
          <cell r="B19">
            <v>98680</v>
          </cell>
          <cell r="C19">
            <v>12.328292207225138</v>
          </cell>
          <cell r="D19">
            <v>1216555.8750089766</v>
          </cell>
          <cell r="E19">
            <v>108000</v>
          </cell>
          <cell r="F19">
            <v>12.79</v>
          </cell>
          <cell r="G19">
            <v>1381320</v>
          </cell>
          <cell r="H19">
            <v>206680</v>
          </cell>
          <cell r="I19">
            <v>2597875.8750089766</v>
          </cell>
          <cell r="J19">
            <v>111280</v>
          </cell>
          <cell r="K19">
            <v>12.569556198030659</v>
          </cell>
          <cell r="L19">
            <v>1398740.2137168518</v>
          </cell>
          <cell r="M19">
            <v>95400</v>
          </cell>
          <cell r="N19">
            <v>12.569556198030657</v>
          </cell>
          <cell r="O19">
            <v>1199135.6612921248</v>
          </cell>
          <cell r="P19">
            <v>29686</v>
          </cell>
          <cell r="Q19">
            <v>3.2136360574007949</v>
          </cell>
          <cell r="R19">
            <v>0.30368860742437509</v>
          </cell>
          <cell r="S19">
            <v>40.39397902351697</v>
          </cell>
          <cell r="T19" t="str">
            <v>JUL</v>
          </cell>
          <cell r="U19">
            <v>38500</v>
          </cell>
          <cell r="V19">
            <v>15.189649788437773</v>
          </cell>
          <cell r="W19">
            <v>584801.5168548543</v>
          </cell>
          <cell r="X19">
            <v>129950</v>
          </cell>
          <cell r="Y19">
            <v>15.63</v>
          </cell>
          <cell r="Z19">
            <v>2031118.5</v>
          </cell>
          <cell r="AA19">
            <v>168450</v>
          </cell>
          <cell r="AB19">
            <v>2615920.0168548543</v>
          </cell>
          <cell r="AC19">
            <v>29500</v>
          </cell>
          <cell r="AD19">
            <v>15.529355992014571</v>
          </cell>
          <cell r="AE19">
            <v>458116.00176442985</v>
          </cell>
          <cell r="AF19">
            <v>138950</v>
          </cell>
          <cell r="AG19">
            <v>15.529355992014571</v>
          </cell>
          <cell r="AH19">
            <v>2157804.0150904246</v>
          </cell>
          <cell r="AI19">
            <v>4.6806575490130031</v>
          </cell>
          <cell r="AJ19">
            <v>0.55142826584922189</v>
          </cell>
          <cell r="AK19">
            <v>72.68759735533331</v>
          </cell>
          <cell r="AL19" t="str">
            <v>JUL</v>
          </cell>
          <cell r="AM19">
            <v>3.2136360574007949</v>
          </cell>
          <cell r="AN19">
            <v>0.30368860742437509</v>
          </cell>
          <cell r="AO19">
            <v>40.39397902351697</v>
          </cell>
          <cell r="AP19">
            <v>4.6806575490130031</v>
          </cell>
          <cell r="AQ19">
            <v>0.55142826584922189</v>
          </cell>
          <cell r="AR19">
            <v>72.68759735533331</v>
          </cell>
          <cell r="AS19">
            <v>2.3145590514047027</v>
          </cell>
          <cell r="AT19">
            <v>0.20951388533315371</v>
          </cell>
          <cell r="AU19">
            <v>51.221191807586067</v>
          </cell>
          <cell r="AV19">
            <v>106.388196456242</v>
          </cell>
          <cell r="AW19">
            <v>0.91493848952368118</v>
          </cell>
          <cell r="AX19">
            <v>450.2922239067218</v>
          </cell>
          <cell r="AY19">
            <v>1.9795692481304319</v>
          </cell>
          <cell r="AZ19">
            <v>614.59499209315823</v>
          </cell>
        </row>
        <row r="21">
          <cell r="A21" t="str">
            <v>AUG</v>
          </cell>
          <cell r="B21">
            <v>111280</v>
          </cell>
          <cell r="C21">
            <v>12.569556198030659</v>
          </cell>
          <cell r="D21">
            <v>1398740.2137168518</v>
          </cell>
          <cell r="E21">
            <v>108000</v>
          </cell>
          <cell r="F21">
            <v>12.79</v>
          </cell>
          <cell r="G21">
            <v>1381320</v>
          </cell>
          <cell r="H21">
            <v>219280</v>
          </cell>
          <cell r="I21">
            <v>2780060.2137168515</v>
          </cell>
          <cell r="J21">
            <v>104645</v>
          </cell>
          <cell r="K21">
            <v>12.6781293949145</v>
          </cell>
          <cell r="L21">
            <v>1326702.8505308279</v>
          </cell>
          <cell r="M21">
            <v>114635</v>
          </cell>
          <cell r="N21">
            <v>12.6781293949145</v>
          </cell>
          <cell r="O21">
            <v>1453357.3631860237</v>
          </cell>
          <cell r="P21">
            <v>32402</v>
          </cell>
          <cell r="Q21">
            <v>3.5378988951299304</v>
          </cell>
          <cell r="R21">
            <v>0.33433144558977845</v>
          </cell>
          <cell r="S21">
            <v>44.853939978582304</v>
          </cell>
          <cell r="T21" t="str">
            <v>AUG</v>
          </cell>
          <cell r="U21">
            <v>29500</v>
          </cell>
          <cell r="V21">
            <v>15.529355992014571</v>
          </cell>
          <cell r="W21">
            <v>458116.00176442985</v>
          </cell>
          <cell r="X21">
            <v>127600</v>
          </cell>
          <cell r="Y21">
            <v>15.63</v>
          </cell>
          <cell r="Z21">
            <v>1994388</v>
          </cell>
          <cell r="AA21">
            <v>157100</v>
          </cell>
          <cell r="AB21">
            <v>2452504.0017644297</v>
          </cell>
          <cell r="AC21">
            <v>25500</v>
          </cell>
          <cell r="AD21">
            <v>15.611101220652003</v>
          </cell>
          <cell r="AE21">
            <v>398083.08112662606</v>
          </cell>
          <cell r="AF21">
            <v>131600</v>
          </cell>
          <cell r="AG21">
            <v>15.611101220652003</v>
          </cell>
          <cell r="AH21">
            <v>2054420.9206378036</v>
          </cell>
          <cell r="AI21">
            <v>4.0614776865625579</v>
          </cell>
          <cell r="AJ21">
            <v>0.47848268625393497</v>
          </cell>
          <cell r="AK21">
            <v>63.404139270347621</v>
          </cell>
          <cell r="AL21" t="str">
            <v>AUG</v>
          </cell>
          <cell r="AM21">
            <v>3.5378988951299304</v>
          </cell>
          <cell r="AN21">
            <v>0.33433144558977845</v>
          </cell>
          <cell r="AO21">
            <v>44.853939978582304</v>
          </cell>
          <cell r="AP21">
            <v>4.0614776865625579</v>
          </cell>
          <cell r="AQ21">
            <v>0.47848268625393497</v>
          </cell>
          <cell r="AR21">
            <v>63.404139270347621</v>
          </cell>
          <cell r="AS21">
            <v>0.96259490154928706</v>
          </cell>
          <cell r="AT21">
            <v>8.7134090488241472E-2</v>
          </cell>
          <cell r="AU21">
            <v>21.302225171285723</v>
          </cell>
          <cell r="AV21">
            <v>104.2849206839084</v>
          </cell>
          <cell r="AW21">
            <v>0.89685031788161218</v>
          </cell>
          <cell r="AX21">
            <v>441.80246119234369</v>
          </cell>
          <cell r="AY21">
            <v>1.7967985402135671</v>
          </cell>
          <cell r="AZ21">
            <v>571.36276561255931</v>
          </cell>
        </row>
        <row r="23">
          <cell r="A23" t="str">
            <v>SEP</v>
          </cell>
          <cell r="B23">
            <v>104645</v>
          </cell>
          <cell r="C23">
            <v>12.6781293949145</v>
          </cell>
          <cell r="D23">
            <v>1326702.8505308279</v>
          </cell>
          <cell r="E23">
            <v>116000</v>
          </cell>
          <cell r="F23">
            <v>13.257999999999999</v>
          </cell>
          <cell r="G23">
            <v>1537928</v>
          </cell>
          <cell r="H23">
            <v>220645</v>
          </cell>
          <cell r="I23">
            <v>2864630.8505308279</v>
          </cell>
          <cell r="J23">
            <v>119705</v>
          </cell>
          <cell r="K23">
            <v>12.982985567453728</v>
          </cell>
          <cell r="L23">
            <v>1554128.2873520486</v>
          </cell>
          <cell r="M23">
            <v>100940</v>
          </cell>
          <cell r="N23">
            <v>12.982985567453728</v>
          </cell>
          <cell r="O23">
            <v>1310502.5631787793</v>
          </cell>
          <cell r="P23">
            <v>30986</v>
          </cell>
          <cell r="Q23">
            <v>3.257600206544891</v>
          </cell>
          <cell r="R23">
            <v>0.30784321951849219</v>
          </cell>
          <cell r="S23">
            <v>42.293376466106601</v>
          </cell>
          <cell r="T23" t="str">
            <v>SEP</v>
          </cell>
          <cell r="U23">
            <v>25500</v>
          </cell>
          <cell r="V23">
            <v>15.611101220652003</v>
          </cell>
          <cell r="W23">
            <v>398083.08112662606</v>
          </cell>
          <cell r="X23">
            <v>128190</v>
          </cell>
          <cell r="Y23">
            <v>15.933</v>
          </cell>
          <cell r="Z23">
            <v>2042451.27</v>
          </cell>
          <cell r="AA23">
            <v>153690</v>
          </cell>
          <cell r="AB23">
            <v>2440534.3511266261</v>
          </cell>
          <cell r="AC23">
            <v>40500</v>
          </cell>
          <cell r="AD23">
            <v>15.879591067256335</v>
          </cell>
          <cell r="AE23">
            <v>643123.43822388153</v>
          </cell>
          <cell r="AF23">
            <v>113190</v>
          </cell>
          <cell r="AG23">
            <v>15.879591067256335</v>
          </cell>
          <cell r="AH23">
            <v>1797410.9129027445</v>
          </cell>
          <cell r="AI23">
            <v>3.6529400374362617</v>
          </cell>
          <cell r="AJ23">
            <v>0.43035286581036597</v>
          </cell>
          <cell r="AK23">
            <v>58.007193987695885</v>
          </cell>
          <cell r="AL23" t="str">
            <v>SEP</v>
          </cell>
          <cell r="AM23">
            <v>3.257600206544891</v>
          </cell>
          <cell r="AN23">
            <v>0.30784321951849219</v>
          </cell>
          <cell r="AO23">
            <v>42.293376466106601</v>
          </cell>
          <cell r="AP23">
            <v>3.6529400374362617</v>
          </cell>
          <cell r="AQ23">
            <v>0.43035286581036597</v>
          </cell>
          <cell r="AR23">
            <v>58.007193987695885</v>
          </cell>
          <cell r="AS23">
            <v>0.61769831536823083</v>
          </cell>
          <cell r="AT23">
            <v>5.5914051507132252E-2</v>
          </cell>
          <cell r="AU23">
            <v>13.892035112631513</v>
          </cell>
          <cell r="AV23">
            <v>107.70799716000775</v>
          </cell>
          <cell r="AW23">
            <v>0.9262887755760667</v>
          </cell>
          <cell r="AX23">
            <v>431.16674468750898</v>
          </cell>
          <cell r="AY23">
            <v>1.7203989124120571</v>
          </cell>
          <cell r="AZ23">
            <v>545.35935025394303</v>
          </cell>
        </row>
        <row r="25">
          <cell r="A25" t="str">
            <v>OCT</v>
          </cell>
          <cell r="B25">
            <v>119705</v>
          </cell>
          <cell r="C25">
            <v>12.982985567453728</v>
          </cell>
          <cell r="D25">
            <v>1554128.2873520486</v>
          </cell>
          <cell r="E25">
            <v>140000</v>
          </cell>
          <cell r="F25">
            <v>13.958</v>
          </cell>
          <cell r="G25">
            <v>1954120</v>
          </cell>
          <cell r="H25">
            <v>259705</v>
          </cell>
          <cell r="I25">
            <v>3508248.2873520488</v>
          </cell>
          <cell r="J25">
            <v>147256</v>
          </cell>
          <cell r="K25">
            <v>13.508589697356804</v>
          </cell>
          <cell r="L25">
            <v>1989220.8844739734</v>
          </cell>
          <cell r="M25">
            <v>112449</v>
          </cell>
          <cell r="N25">
            <v>13.508589697356806</v>
          </cell>
          <cell r="O25">
            <v>1519027.4028780754</v>
          </cell>
          <cell r="P25">
            <v>32719</v>
          </cell>
          <cell r="Q25">
            <v>3.4368104159662582</v>
          </cell>
          <cell r="R25">
            <v>0.3247785843088114</v>
          </cell>
          <cell r="S25">
            <v>46.426461776890356</v>
          </cell>
          <cell r="T25" t="str">
            <v>OCT</v>
          </cell>
          <cell r="U25">
            <v>40500</v>
          </cell>
          <cell r="V25">
            <v>15.879591067256335</v>
          </cell>
          <cell r="W25">
            <v>643123.43822388153</v>
          </cell>
          <cell r="X25">
            <v>149990</v>
          </cell>
          <cell r="Y25">
            <v>17.88</v>
          </cell>
          <cell r="Z25">
            <v>2681821.1999999997</v>
          </cell>
          <cell r="AA25">
            <v>190490</v>
          </cell>
          <cell r="AB25">
            <v>3324944.6382238814</v>
          </cell>
          <cell r="AC25">
            <v>55000</v>
          </cell>
          <cell r="AD25">
            <v>17.454693885368687</v>
          </cell>
          <cell r="AE25">
            <v>960008.16369527776</v>
          </cell>
          <cell r="AF25">
            <v>135490</v>
          </cell>
          <cell r="AG25">
            <v>17.454693885368691</v>
          </cell>
          <cell r="AH25">
            <v>2364936.4745286037</v>
          </cell>
          <cell r="AI25">
            <v>4.1410189797976713</v>
          </cell>
          <cell r="AJ25">
            <v>0.48785344600996366</v>
          </cell>
          <cell r="AK25">
            <v>72.280218665870109</v>
          </cell>
          <cell r="AL25" t="str">
            <v>OCT</v>
          </cell>
          <cell r="AM25">
            <v>3.4368104159662582</v>
          </cell>
          <cell r="AN25">
            <v>0.3247785843088114</v>
          </cell>
          <cell r="AO25">
            <v>46.426461776890356</v>
          </cell>
          <cell r="AP25">
            <v>4.1410189797976713</v>
          </cell>
          <cell r="AQ25">
            <v>0.48785344600996366</v>
          </cell>
          <cell r="AR25">
            <v>72.280218665870109</v>
          </cell>
          <cell r="AS25">
            <v>1.9383232983893151</v>
          </cell>
          <cell r="AT25">
            <v>0.1754570249702008</v>
          </cell>
          <cell r="AU25">
            <v>44.678352027873714</v>
          </cell>
          <cell r="AV25">
            <v>105.69027170757053</v>
          </cell>
          <cell r="AW25">
            <v>0.90893633668510654</v>
          </cell>
          <cell r="AX25">
            <v>423.08957179469144</v>
          </cell>
          <cell r="AY25">
            <v>1.8970253919740823</v>
          </cell>
          <cell r="AZ25">
            <v>586.47460426532564</v>
          </cell>
        </row>
        <row r="27">
          <cell r="A27" t="str">
            <v>NOV</v>
          </cell>
          <cell r="T27" t="str">
            <v>NOV</v>
          </cell>
          <cell r="AL27" t="str">
            <v>NOV</v>
          </cell>
        </row>
        <row r="29">
          <cell r="A29" t="str">
            <v>DEC</v>
          </cell>
          <cell r="T29" t="str">
            <v>DEC</v>
          </cell>
          <cell r="AL29" t="str">
            <v>DEC</v>
          </cell>
        </row>
        <row r="31">
          <cell r="A31" t="str">
            <v>JAN-03</v>
          </cell>
          <cell r="T31" t="str">
            <v>JAN-03</v>
          </cell>
          <cell r="AL31" t="str">
            <v>JAN-03</v>
          </cell>
        </row>
        <row r="33">
          <cell r="A33" t="str">
            <v>FEB</v>
          </cell>
          <cell r="T33" t="str">
            <v>FEB</v>
          </cell>
          <cell r="AL33" t="str">
            <v>FEB</v>
          </cell>
        </row>
        <row r="35">
          <cell r="A35" t="str">
            <v>MAR</v>
          </cell>
          <cell r="T35" t="str">
            <v>MAR</v>
          </cell>
          <cell r="AL35" t="str">
            <v>MAR</v>
          </cell>
        </row>
        <row r="37">
          <cell r="A37" t="str">
            <v>TOTAL</v>
          </cell>
          <cell r="J37" t="str">
            <v/>
          </cell>
          <cell r="M37">
            <v>765404</v>
          </cell>
          <cell r="N37">
            <v>12.536116748178292</v>
          </cell>
          <cell r="O37">
            <v>9595193.9035226572</v>
          </cell>
          <cell r="P37">
            <v>215776</v>
          </cell>
          <cell r="Q37">
            <v>3.5472156310247662</v>
          </cell>
          <cell r="R37">
            <v>0.33521187713184036</v>
          </cell>
          <cell r="S37">
            <v>44.468309281489404</v>
          </cell>
          <cell r="T37" t="str">
            <v>TOTAL</v>
          </cell>
          <cell r="AF37">
            <v>867490</v>
          </cell>
          <cell r="AG37">
            <v>15.479645453135793</v>
          </cell>
          <cell r="AH37">
            <v>13428437.634140769</v>
          </cell>
          <cell r="AI37">
            <v>4.0203266350289191</v>
          </cell>
          <cell r="AJ37">
            <v>0.47363468087275695</v>
          </cell>
          <cell r="AK37">
            <v>62.233230916046132</v>
          </cell>
          <cell r="AL37" t="str">
            <v>AVG.02-03</v>
          </cell>
          <cell r="AM37">
            <v>3.5472156310247662</v>
          </cell>
          <cell r="AN37">
            <v>0.33521187713184036</v>
          </cell>
          <cell r="AO37">
            <v>44.468309281489404</v>
          </cell>
          <cell r="AP37">
            <v>4.0203266350289191</v>
          </cell>
          <cell r="AQ37">
            <v>0.47363468087275695</v>
          </cell>
          <cell r="AR37">
            <v>62.233230916046132</v>
          </cell>
          <cell r="AS37">
            <v>2.454953284888032</v>
          </cell>
          <cell r="AT37">
            <v>0.22222237134806466</v>
          </cell>
          <cell r="AU37">
            <v>52.212032358088415</v>
          </cell>
          <cell r="AV37">
            <v>102.49740471600178</v>
          </cell>
          <cell r="AW37">
            <v>0.88147768055761544</v>
          </cell>
          <cell r="AX37">
            <v>431.51585504577281</v>
          </cell>
          <cell r="AY37">
            <v>1.9125466099102775</v>
          </cell>
          <cell r="AZ37">
            <v>590.42942760139681</v>
          </cell>
        </row>
        <row r="39">
          <cell r="AL39" t="str">
            <v>01-02</v>
          </cell>
          <cell r="AM39">
            <v>4.03</v>
          </cell>
          <cell r="AN39">
            <v>0.38</v>
          </cell>
          <cell r="AO39">
            <v>50.75</v>
          </cell>
          <cell r="AP39">
            <v>3.96</v>
          </cell>
          <cell r="AQ39">
            <v>0.47</v>
          </cell>
          <cell r="AR39">
            <v>69.61</v>
          </cell>
          <cell r="AS39">
            <v>0.21</v>
          </cell>
          <cell r="AT39">
            <v>0.02</v>
          </cell>
          <cell r="AU39">
            <v>4.13</v>
          </cell>
          <cell r="AV39">
            <v>99.52</v>
          </cell>
          <cell r="AW39">
            <v>0.86</v>
          </cell>
          <cell r="AX39">
            <v>434.09</v>
          </cell>
          <cell r="AY39">
            <v>1.72</v>
          </cell>
          <cell r="AZ39">
            <v>558.58000000000004</v>
          </cell>
        </row>
        <row r="41">
          <cell r="AL41" t="str">
            <v>00-01</v>
          </cell>
          <cell r="AM41">
            <v>3.4301987666946809</v>
          </cell>
          <cell r="AN41">
            <v>0.32415378345264734</v>
          </cell>
          <cell r="AO41">
            <v>39.644900010470131</v>
          </cell>
          <cell r="AP41">
            <v>2.9632843588938731</v>
          </cell>
          <cell r="AQ41">
            <v>0.34910453032128719</v>
          </cell>
          <cell r="AR41">
            <v>60.192168838338688</v>
          </cell>
          <cell r="AS41">
            <v>1.902864549053757</v>
          </cell>
          <cell r="AT41">
            <v>0.1722472989803461</v>
          </cell>
          <cell r="AU41">
            <v>34.715474778317493</v>
          </cell>
          <cell r="AV41">
            <v>74.071223888455734</v>
          </cell>
          <cell r="AW41">
            <v>0.63701252544071929</v>
          </cell>
          <cell r="AX41">
            <v>315.14289906050971</v>
          </cell>
          <cell r="AY41">
            <v>1.4825181381949999</v>
          </cell>
          <cell r="AZ41">
            <v>449.69544268763605</v>
          </cell>
        </row>
        <row r="42">
          <cell r="A42" t="str">
            <v>THEORETICAL CONSUMPTION OF H.S.D.FOR 2002 - 2003</v>
          </cell>
          <cell r="J42" t="str">
            <v>THEORETICAL CONSUMPTION OF POWER FOR 2002 - 2003</v>
          </cell>
          <cell r="P42" t="str">
            <v>M.S.E.B. BILLS DETAILS</v>
          </cell>
        </row>
        <row r="43">
          <cell r="S43" t="str">
            <v>(2002 - 2003)</v>
          </cell>
          <cell r="AL43" t="str">
            <v>99-00</v>
          </cell>
          <cell r="AM43">
            <v>2.8379369167716768</v>
          </cell>
          <cell r="AN43">
            <v>0.26818503863492349</v>
          </cell>
          <cell r="AO43">
            <v>22.861016006914166</v>
          </cell>
          <cell r="AP43">
            <v>2.5259927380318477</v>
          </cell>
          <cell r="AQ43">
            <v>0.29758720446753195</v>
          </cell>
          <cell r="AR43">
            <v>36.122092054659269</v>
          </cell>
          <cell r="AS43">
            <v>1.8534884673488516</v>
          </cell>
          <cell r="AT43">
            <v>0.16777777606441807</v>
          </cell>
          <cell r="AU43">
            <v>23.699798424256517</v>
          </cell>
          <cell r="AV43">
            <v>64.386973272391273</v>
          </cell>
          <cell r="AW43">
            <v>0.55372797014256492</v>
          </cell>
          <cell r="AX43">
            <v>280.16114088001848</v>
          </cell>
          <cell r="AY43">
            <v>1.2872779893094384</v>
          </cell>
          <cell r="AZ43">
            <v>362.84404736584844</v>
          </cell>
        </row>
        <row r="44">
          <cell r="E44" t="str">
            <v>(CALORIES : 1 LTR =</v>
          </cell>
          <cell r="G44">
            <v>9052</v>
          </cell>
          <cell r="H44" t="str">
            <v>FOR H.S.D)</v>
          </cell>
          <cell r="K44" t="str">
            <v xml:space="preserve">        (CALORIES:1 KWH =</v>
          </cell>
          <cell r="M44">
            <v>860</v>
          </cell>
          <cell r="N44" t="str">
            <v>FOR POWER)</v>
          </cell>
        </row>
        <row r="45">
          <cell r="B45" t="str">
            <v>UNITS</v>
          </cell>
          <cell r="C45" t="str">
            <v xml:space="preserve"> H.S.D.</v>
          </cell>
          <cell r="D45" t="str">
            <v>UNITS</v>
          </cell>
          <cell r="E45" t="str">
            <v>H.S.D.</v>
          </cell>
          <cell r="H45" t="str">
            <v>HSD RATE</v>
          </cell>
          <cell r="K45" t="str">
            <v>ACTUAL</v>
          </cell>
          <cell r="L45" t="str">
            <v>POWER</v>
          </cell>
          <cell r="Q45" t="str">
            <v>UNITS</v>
          </cell>
          <cell r="R45" t="str">
            <v>RATE</v>
          </cell>
          <cell r="S45" t="str">
            <v>BILL</v>
          </cell>
          <cell r="T45" t="str">
            <v>CUMULATIVE</v>
          </cell>
          <cell r="AL45" t="str">
            <v>98-99</v>
          </cell>
          <cell r="AM45">
            <v>3.35</v>
          </cell>
          <cell r="AN45">
            <v>0.32</v>
          </cell>
          <cell r="AO45">
            <v>24.99</v>
          </cell>
          <cell r="AP45">
            <v>2.92</v>
          </cell>
          <cell r="AQ45">
            <v>0.34</v>
          </cell>
          <cell r="AR45">
            <v>31.21</v>
          </cell>
          <cell r="AS45">
            <v>0.57999999999999996</v>
          </cell>
          <cell r="AT45">
            <v>0.05</v>
          </cell>
          <cell r="AU45">
            <v>6.52</v>
          </cell>
          <cell r="AV45">
            <v>77.739999999999995</v>
          </cell>
          <cell r="AW45">
            <v>0.67</v>
          </cell>
          <cell r="AX45">
            <v>317.01</v>
          </cell>
          <cell r="AY45">
            <v>1.38</v>
          </cell>
          <cell r="AZ45">
            <v>379.74</v>
          </cell>
        </row>
        <row r="46">
          <cell r="A46" t="str">
            <v>MONTH</v>
          </cell>
          <cell r="B46" t="str">
            <v>GENRTED</v>
          </cell>
          <cell r="C46" t="str">
            <v>CONSUMED</v>
          </cell>
          <cell r="D46" t="str">
            <v>PER</v>
          </cell>
          <cell r="E46" t="str">
            <v>PER SCOOTER</v>
          </cell>
          <cell r="H46" t="str">
            <v>PER LTR.</v>
          </cell>
          <cell r="J46" t="str">
            <v>MONTH</v>
          </cell>
          <cell r="K46" t="str">
            <v>UNITS</v>
          </cell>
          <cell r="L46" t="str">
            <v>PER SCOOTER</v>
          </cell>
          <cell r="P46" t="str">
            <v>MONTH</v>
          </cell>
          <cell r="Q46" t="str">
            <v>CONSUMED</v>
          </cell>
          <cell r="S46" t="str">
            <v>AMOUNT</v>
          </cell>
          <cell r="T46" t="str">
            <v>UNITS</v>
          </cell>
          <cell r="U46" t="str">
            <v>RATE</v>
          </cell>
          <cell r="V46" t="str">
            <v>PWR-BILL</v>
          </cell>
        </row>
        <row r="47">
          <cell r="C47" t="str">
            <v>Ltrs.</v>
          </cell>
          <cell r="D47" t="str">
            <v>LTR</v>
          </cell>
          <cell r="E47" t="str">
            <v>QTY.</v>
          </cell>
          <cell r="F47" t="str">
            <v>L-KCAL</v>
          </cell>
          <cell r="G47" t="str">
            <v>Rs.</v>
          </cell>
          <cell r="H47" t="str">
            <v>Rs.</v>
          </cell>
          <cell r="K47" t="str">
            <v>CONSUMED</v>
          </cell>
          <cell r="L47" t="str">
            <v>QTY.</v>
          </cell>
          <cell r="M47" t="str">
            <v>L-KCAL</v>
          </cell>
          <cell r="N47" t="str">
            <v>Rs.</v>
          </cell>
          <cell r="R47" t="str">
            <v>(Rs.)</v>
          </cell>
          <cell r="S47" t="str">
            <v>(Rs.)</v>
          </cell>
          <cell r="U47" t="str">
            <v>(Rs.)</v>
          </cell>
          <cell r="V47" t="str">
            <v>(Rs.)</v>
          </cell>
          <cell r="AL47" t="str">
            <v>97-98</v>
          </cell>
          <cell r="AM47">
            <v>3.34</v>
          </cell>
          <cell r="AN47">
            <v>0.32</v>
          </cell>
          <cell r="AO47">
            <v>24.4</v>
          </cell>
          <cell r="AP47">
            <v>3.08</v>
          </cell>
          <cell r="AQ47">
            <v>0.36</v>
          </cell>
          <cell r="AR47">
            <v>41.78</v>
          </cell>
          <cell r="AS47">
            <v>0.9</v>
          </cell>
          <cell r="AT47">
            <v>0.08</v>
          </cell>
          <cell r="AU47">
            <v>8.91</v>
          </cell>
          <cell r="AV47">
            <v>70.650000000000006</v>
          </cell>
          <cell r="AW47">
            <v>0.61</v>
          </cell>
          <cell r="AX47">
            <v>272.70999999999998</v>
          </cell>
          <cell r="AY47">
            <v>1.37</v>
          </cell>
          <cell r="AZ47">
            <v>347.8</v>
          </cell>
        </row>
        <row r="49">
          <cell r="A49" t="str">
            <v>APR-02</v>
          </cell>
          <cell r="B49">
            <v>153800</v>
          </cell>
          <cell r="C49">
            <v>40920</v>
          </cell>
          <cell r="D49">
            <v>3.7585532746823072</v>
          </cell>
          <cell r="E49">
            <v>1.498407118532352</v>
          </cell>
          <cell r="F49">
            <v>0.1356358123695485</v>
          </cell>
          <cell r="G49">
            <v>30.312776007909481</v>
          </cell>
          <cell r="H49">
            <v>20.23</v>
          </cell>
          <cell r="J49" t="str">
            <v>APR-02</v>
          </cell>
          <cell r="K49">
            <v>2894720</v>
          </cell>
          <cell r="L49">
            <v>105.99875498919771</v>
          </cell>
          <cell r="M49">
            <v>0.91158929290710033</v>
          </cell>
          <cell r="N49">
            <v>455.53147453371059</v>
          </cell>
          <cell r="P49" t="str">
            <v>APR-02</v>
          </cell>
          <cell r="Q49">
            <v>2927360</v>
          </cell>
          <cell r="R49">
            <v>4.2975172168780063</v>
          </cell>
          <cell r="S49">
            <v>12580380</v>
          </cell>
          <cell r="T49">
            <v>2927360</v>
          </cell>
          <cell r="U49">
            <v>4.2975172168780063</v>
          </cell>
          <cell r="V49">
            <v>12580380</v>
          </cell>
          <cell r="AL49" t="str">
            <v>96-97</v>
          </cell>
          <cell r="AM49">
            <v>2.89</v>
          </cell>
          <cell r="AN49">
            <v>0.27</v>
          </cell>
          <cell r="AO49">
            <v>19.37</v>
          </cell>
          <cell r="AP49">
            <v>2.71</v>
          </cell>
          <cell r="AQ49">
            <v>0.32</v>
          </cell>
          <cell r="AR49">
            <v>39.01</v>
          </cell>
          <cell r="AS49">
            <v>1.35</v>
          </cell>
          <cell r="AT49">
            <v>0.12</v>
          </cell>
          <cell r="AU49">
            <v>11.66</v>
          </cell>
          <cell r="AV49">
            <v>59.76</v>
          </cell>
          <cell r="AW49">
            <v>0.51</v>
          </cell>
          <cell r="AX49">
            <v>213.34</v>
          </cell>
          <cell r="AY49">
            <v>1.23</v>
          </cell>
          <cell r="AZ49">
            <v>283.39</v>
          </cell>
        </row>
        <row r="50">
          <cell r="P50" t="str">
            <v/>
          </cell>
        </row>
        <row r="51">
          <cell r="A51" t="str">
            <v>MAY</v>
          </cell>
          <cell r="B51">
            <v>813800</v>
          </cell>
          <cell r="C51">
            <v>214970</v>
          </cell>
          <cell r="D51">
            <v>3.7856445085360746</v>
          </cell>
          <cell r="E51">
            <v>7.2541675102922323</v>
          </cell>
          <cell r="F51">
            <v>0.65664724303165289</v>
          </cell>
          <cell r="G51">
            <v>146.75180873321187</v>
          </cell>
          <cell r="H51">
            <v>20.23</v>
          </cell>
          <cell r="J51" t="str">
            <v>MAY</v>
          </cell>
          <cell r="K51">
            <v>2688640</v>
          </cell>
          <cell r="L51">
            <v>90.728217587905789</v>
          </cell>
          <cell r="M51">
            <v>0.7802626712559898</v>
          </cell>
          <cell r="N51">
            <v>396.31572888442582</v>
          </cell>
          <cell r="P51" t="str">
            <v>MAY</v>
          </cell>
          <cell r="Q51">
            <v>2665280</v>
          </cell>
          <cell r="R51">
            <v>4.3681639452515304</v>
          </cell>
          <cell r="S51">
            <v>11642380</v>
          </cell>
          <cell r="T51">
            <v>5592640</v>
          </cell>
          <cell r="U51">
            <v>4.331185272071866</v>
          </cell>
          <cell r="V51">
            <v>24222760</v>
          </cell>
          <cell r="AL51" t="str">
            <v>95-96</v>
          </cell>
          <cell r="AM51">
            <v>3.29</v>
          </cell>
          <cell r="AN51">
            <v>0.31</v>
          </cell>
          <cell r="AO51">
            <v>19.12</v>
          </cell>
          <cell r="AP51">
            <v>2.7</v>
          </cell>
          <cell r="AQ51">
            <v>0.32</v>
          </cell>
          <cell r="AR51">
            <v>31.57</v>
          </cell>
          <cell r="AS51">
            <v>1.28</v>
          </cell>
          <cell r="AT51">
            <v>0.11</v>
          </cell>
          <cell r="AU51">
            <v>10.28</v>
          </cell>
          <cell r="AV51">
            <v>58.87</v>
          </cell>
          <cell r="AW51">
            <v>0.51</v>
          </cell>
          <cell r="AX51">
            <v>181.08</v>
          </cell>
          <cell r="AY51">
            <v>1.25</v>
          </cell>
          <cell r="AZ51">
            <v>242.05</v>
          </cell>
        </row>
        <row r="53">
          <cell r="A53" t="str">
            <v>JUN</v>
          </cell>
          <cell r="B53">
            <v>346100</v>
          </cell>
          <cell r="C53">
            <v>91370</v>
          </cell>
          <cell r="D53">
            <v>3.7878953704717087</v>
          </cell>
          <cell r="E53">
            <v>2.7654358353510897</v>
          </cell>
          <cell r="F53">
            <v>0.25032725181598064</v>
          </cell>
          <cell r="G53">
            <v>60.867242736077486</v>
          </cell>
          <cell r="H53">
            <v>22.01</v>
          </cell>
          <cell r="J53" t="str">
            <v>JUN</v>
          </cell>
          <cell r="K53">
            <v>3200320</v>
          </cell>
          <cell r="L53">
            <v>96.86198547215497</v>
          </cell>
          <cell r="M53">
            <v>0.83301307506053268</v>
          </cell>
          <cell r="N53">
            <v>423.16431492250115</v>
          </cell>
          <cell r="P53" t="str">
            <v>JUN</v>
          </cell>
          <cell r="Q53">
            <v>3002240</v>
          </cell>
          <cell r="R53">
            <v>4.3687346781070131</v>
          </cell>
          <cell r="S53">
            <v>13115990</v>
          </cell>
          <cell r="T53">
            <v>8594880</v>
          </cell>
          <cell r="U53">
            <v>4.3443014911202953</v>
          </cell>
          <cell r="V53">
            <v>37338750</v>
          </cell>
          <cell r="AL53" t="str">
            <v>94-95</v>
          </cell>
          <cell r="AM53">
            <v>3.85</v>
          </cell>
          <cell r="AN53">
            <v>0.36</v>
          </cell>
          <cell r="AO53">
            <v>22.45</v>
          </cell>
          <cell r="AP53">
            <v>2.98</v>
          </cell>
          <cell r="AQ53">
            <v>0.35</v>
          </cell>
          <cell r="AR53">
            <v>31.83</v>
          </cell>
          <cell r="AS53">
            <v>0.77</v>
          </cell>
          <cell r="AT53">
            <v>7.0000000000000007E-2</v>
          </cell>
          <cell r="AU53">
            <v>6.02</v>
          </cell>
          <cell r="AV53">
            <v>64.569999999999993</v>
          </cell>
          <cell r="AW53">
            <v>0.56000000000000005</v>
          </cell>
          <cell r="AX53">
            <v>188.12</v>
          </cell>
          <cell r="AY53">
            <v>1.34</v>
          </cell>
          <cell r="AZ53">
            <v>248.42000000000002</v>
          </cell>
        </row>
        <row r="54">
          <cell r="P54" t="str">
            <v/>
          </cell>
        </row>
        <row r="55">
          <cell r="A55" t="str">
            <v>JUL</v>
          </cell>
          <cell r="B55">
            <v>256600</v>
          </cell>
          <cell r="C55">
            <v>68710</v>
          </cell>
          <cell r="D55">
            <v>3.7345364575753166</v>
          </cell>
          <cell r="E55">
            <v>2.3145590514047027</v>
          </cell>
          <cell r="F55">
            <v>0.20951388533315371</v>
          </cell>
          <cell r="G55">
            <v>51.221191807586067</v>
          </cell>
          <cell r="H55">
            <v>22.13</v>
          </cell>
          <cell r="J55" t="str">
            <v>JUL</v>
          </cell>
          <cell r="K55">
            <v>3158240</v>
          </cell>
          <cell r="L55">
            <v>106.388196456242</v>
          </cell>
          <cell r="M55">
            <v>0.91493848952368118</v>
          </cell>
          <cell r="N55">
            <v>450.2922239067218</v>
          </cell>
          <cell r="P55" t="str">
            <v>JUL</v>
          </cell>
          <cell r="Q55">
            <v>3347520</v>
          </cell>
          <cell r="R55">
            <v>4.232539312685212</v>
          </cell>
          <cell r="S55">
            <v>14168510</v>
          </cell>
          <cell r="T55">
            <v>11942400</v>
          </cell>
          <cell r="U55">
            <v>4.3129739415862804</v>
          </cell>
          <cell r="V55">
            <v>51507260</v>
          </cell>
          <cell r="AL55" t="str">
            <v>93-94</v>
          </cell>
          <cell r="AM55">
            <v>4.05</v>
          </cell>
          <cell r="AN55">
            <v>0.38</v>
          </cell>
          <cell r="AO55">
            <v>22.76</v>
          </cell>
          <cell r="AP55">
            <v>3.25</v>
          </cell>
          <cell r="AQ55">
            <v>0.38</v>
          </cell>
          <cell r="AR55">
            <v>37.83</v>
          </cell>
          <cell r="AS55">
            <v>0.65</v>
          </cell>
          <cell r="AT55">
            <v>0.06</v>
          </cell>
          <cell r="AU55">
            <v>4.13</v>
          </cell>
          <cell r="AV55">
            <v>68.88</v>
          </cell>
          <cell r="AW55">
            <v>0.59</v>
          </cell>
          <cell r="AX55">
            <v>178.43</v>
          </cell>
          <cell r="AY55">
            <v>1.4100000000000001</v>
          </cell>
          <cell r="AZ55">
            <v>243.15</v>
          </cell>
        </row>
        <row r="57">
          <cell r="A57" t="str">
            <v>AUG</v>
          </cell>
          <cell r="B57">
            <v>116200</v>
          </cell>
          <cell r="C57">
            <v>31190</v>
          </cell>
          <cell r="D57">
            <v>3.7255530618788075</v>
          </cell>
          <cell r="E57">
            <v>0.96259490154928706</v>
          </cell>
          <cell r="F57">
            <v>8.7134090488241472E-2</v>
          </cell>
          <cell r="G57">
            <v>21.302225171285723</v>
          </cell>
          <cell r="H57">
            <v>22.13</v>
          </cell>
          <cell r="J57" t="str">
            <v>AUG</v>
          </cell>
          <cell r="K57">
            <v>3379040</v>
          </cell>
          <cell r="L57">
            <v>104.2849206839084</v>
          </cell>
          <cell r="M57">
            <v>0.89685031788161218</v>
          </cell>
          <cell r="N57">
            <v>441.80246119234369</v>
          </cell>
          <cell r="P57" t="str">
            <v>AUG</v>
          </cell>
          <cell r="Q57">
            <v>3225280</v>
          </cell>
          <cell r="R57">
            <v>4.2364941958527629</v>
          </cell>
          <cell r="S57">
            <v>13663880</v>
          </cell>
          <cell r="T57">
            <v>15167680</v>
          </cell>
          <cell r="U57">
            <v>4.296711164792506</v>
          </cell>
          <cell r="V57">
            <v>65171140</v>
          </cell>
          <cell r="AL57" t="str">
            <v>92-93</v>
          </cell>
          <cell r="AM57">
            <v>6.43</v>
          </cell>
          <cell r="AN57">
            <v>0.61</v>
          </cell>
          <cell r="AO57">
            <v>30.87</v>
          </cell>
          <cell r="AP57">
            <v>4.1399999999999997</v>
          </cell>
          <cell r="AQ57">
            <v>0.49</v>
          </cell>
          <cell r="AR57">
            <v>37.61</v>
          </cell>
          <cell r="AS57">
            <v>2.58</v>
          </cell>
          <cell r="AT57">
            <v>0.23</v>
          </cell>
          <cell r="AU57">
            <v>15.1</v>
          </cell>
          <cell r="AV57">
            <v>78.28</v>
          </cell>
          <cell r="AW57">
            <v>0.67</v>
          </cell>
          <cell r="AX57">
            <v>184.54</v>
          </cell>
          <cell r="AY57">
            <v>2</v>
          </cell>
          <cell r="AZ57">
            <v>268.12</v>
          </cell>
        </row>
        <row r="58">
          <cell r="P58" t="str">
            <v/>
          </cell>
        </row>
        <row r="59">
          <cell r="A59" t="str">
            <v>SEP</v>
          </cell>
          <cell r="B59">
            <v>71000</v>
          </cell>
          <cell r="C59">
            <v>19140</v>
          </cell>
          <cell r="D59">
            <v>3.7095088819226749</v>
          </cell>
          <cell r="E59">
            <v>0.61769831536823083</v>
          </cell>
          <cell r="F59">
            <v>5.5914051507132252E-2</v>
          </cell>
          <cell r="G59">
            <v>13.892035112631513</v>
          </cell>
          <cell r="H59">
            <v>22.490000000000002</v>
          </cell>
          <cell r="J59" t="str">
            <v>SEP</v>
          </cell>
          <cell r="K59">
            <v>3337440</v>
          </cell>
          <cell r="L59">
            <v>107.70799716000775</v>
          </cell>
          <cell r="M59">
            <v>0.9262887755760667</v>
          </cell>
          <cell r="N59">
            <v>431.16674468750898</v>
          </cell>
          <cell r="P59" t="str">
            <v>SEP</v>
          </cell>
          <cell r="Q59">
            <v>3381600</v>
          </cell>
          <cell r="R59">
            <v>4.0031079962148093</v>
          </cell>
          <cell r="S59">
            <v>13536910</v>
          </cell>
          <cell r="T59">
            <v>18549280</v>
          </cell>
          <cell r="U59">
            <v>4.2431862584423765</v>
          </cell>
          <cell r="V59">
            <v>78708050</v>
          </cell>
        </row>
        <row r="61">
          <cell r="A61" t="str">
            <v>OCT</v>
          </cell>
          <cell r="B61">
            <v>239400</v>
          </cell>
          <cell r="C61">
            <v>63420</v>
          </cell>
          <cell r="D61">
            <v>3.7748344370860929</v>
          </cell>
          <cell r="E61">
            <v>1.9383232983893151</v>
          </cell>
          <cell r="F61">
            <v>0.1754570249702008</v>
          </cell>
          <cell r="G61">
            <v>44.678352027873714</v>
          </cell>
          <cell r="H61">
            <v>23.05</v>
          </cell>
          <cell r="J61" t="str">
            <v>OCT</v>
          </cell>
          <cell r="K61">
            <v>3458080</v>
          </cell>
          <cell r="L61">
            <v>105.69027170757053</v>
          </cell>
          <cell r="M61">
            <v>0.90893633668510654</v>
          </cell>
          <cell r="N61">
            <v>423.08957179469144</v>
          </cell>
          <cell r="P61" t="str">
            <v>OCT</v>
          </cell>
          <cell r="Q61">
            <v>3381600</v>
          </cell>
          <cell r="R61">
            <v>4.0031079962148093</v>
          </cell>
          <cell r="S61">
            <v>13536910</v>
          </cell>
          <cell r="T61">
            <v>21930880</v>
          </cell>
          <cell r="U61">
            <v>4.206167741558934</v>
          </cell>
          <cell r="V61">
            <v>92244960</v>
          </cell>
        </row>
        <row r="62">
          <cell r="P62" t="str">
            <v/>
          </cell>
        </row>
        <row r="63">
          <cell r="A63" t="str">
            <v>NOV</v>
          </cell>
          <cell r="J63" t="str">
            <v>NOV</v>
          </cell>
          <cell r="P63" t="str">
            <v>NOV</v>
          </cell>
          <cell r="T63">
            <v>21930880</v>
          </cell>
          <cell r="U63">
            <v>4.206167741558934</v>
          </cell>
          <cell r="V63">
            <v>92244960</v>
          </cell>
        </row>
        <row r="65">
          <cell r="A65" t="str">
            <v>DEC</v>
          </cell>
          <cell r="J65" t="str">
            <v>DEC</v>
          </cell>
          <cell r="P65" t="str">
            <v>DEC</v>
          </cell>
          <cell r="T65">
            <v>21930880</v>
          </cell>
          <cell r="U65">
            <v>4.206167741558934</v>
          </cell>
          <cell r="V65">
            <v>92244960</v>
          </cell>
        </row>
        <row r="66">
          <cell r="P66" t="str">
            <v/>
          </cell>
        </row>
        <row r="67">
          <cell r="A67" t="str">
            <v>JAN-03</v>
          </cell>
          <cell r="J67" t="str">
            <v>JAN-03</v>
          </cell>
          <cell r="P67" t="str">
            <v>JAN-03</v>
          </cell>
          <cell r="T67">
            <v>21930880</v>
          </cell>
          <cell r="U67">
            <v>4.206167741558934</v>
          </cell>
          <cell r="V67">
            <v>92244960</v>
          </cell>
        </row>
        <row r="69">
          <cell r="A69" t="str">
            <v>FEB</v>
          </cell>
          <cell r="J69" t="str">
            <v>FEB</v>
          </cell>
          <cell r="P69" t="str">
            <v>FEB</v>
          </cell>
          <cell r="T69">
            <v>21930880</v>
          </cell>
          <cell r="U69">
            <v>4.206167741558934</v>
          </cell>
          <cell r="V69">
            <v>92244960</v>
          </cell>
        </row>
        <row r="70">
          <cell r="P70" t="str">
            <v/>
          </cell>
        </row>
        <row r="71">
          <cell r="A71" t="str">
            <v>MAR</v>
          </cell>
          <cell r="J71" t="str">
            <v>MAR</v>
          </cell>
          <cell r="P71" t="str">
            <v>MAR</v>
          </cell>
          <cell r="T71">
            <v>21930880</v>
          </cell>
          <cell r="U71">
            <v>4.206167741558934</v>
          </cell>
          <cell r="V71">
            <v>92244960</v>
          </cell>
        </row>
        <row r="72">
          <cell r="A72" t="str">
            <v>TOTAL</v>
          </cell>
          <cell r="B72">
            <v>1996900</v>
          </cell>
          <cell r="C72">
            <v>529720</v>
          </cell>
          <cell r="D72">
            <v>3.7697274031563843</v>
          </cell>
          <cell r="E72">
            <v>2.454953284888032</v>
          </cell>
          <cell r="F72">
            <v>0.22222237134806466</v>
          </cell>
          <cell r="J72" t="str">
            <v>TOTAL</v>
          </cell>
          <cell r="K72">
            <v>22116480</v>
          </cell>
          <cell r="L72">
            <v>102.49740471600178</v>
          </cell>
          <cell r="M72">
            <v>0.88147768055761544</v>
          </cell>
        </row>
        <row r="73">
          <cell r="P73" t="str">
            <v>AS PER M.S.E.B. BILL ---&gt;</v>
          </cell>
          <cell r="T73">
            <v>21930880</v>
          </cell>
          <cell r="U73">
            <v>4.206167741558934</v>
          </cell>
          <cell r="V73">
            <v>92244960</v>
          </cell>
        </row>
        <row r="74">
          <cell r="P74" t="str">
            <v>ACTUAL-READING BY U &amp; E DEPT----&gt;</v>
          </cell>
          <cell r="T74">
            <v>22116480</v>
          </cell>
          <cell r="U74">
            <v>4.210017377917131</v>
          </cell>
          <cell r="V74">
            <v>93110765.138356671</v>
          </cell>
        </row>
        <row r="75">
          <cell r="P75" t="str">
            <v>DIFFERENCE IN MSEB BILL &amp; U&amp;E ACTUAL READING</v>
          </cell>
          <cell r="T75">
            <v>-185600</v>
          </cell>
          <cell r="V75">
            <v>-865805.13835667074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"/>
      <sheetName val="Accueil"/>
      <sheetName val="Registre_DDP"/>
      <sheetName val="Suivi_DDP"/>
      <sheetName val="Suivi_livraisons"/>
      <sheetName val="Devises"/>
      <sheetName val="Données_complémentaires"/>
      <sheetName val="Dossier cellule"/>
      <sheetName val="DDP_fiche"/>
      <sheetName val="Exigences_engineering"/>
      <sheetName val="DDP_fiche_old"/>
      <sheetName val="Exigences_engineeringold"/>
      <sheetName val="Representativity_Conformity"/>
      <sheetName val="Concession"/>
      <sheetName val="Chiffrage"/>
    </sheetNames>
    <sheetDataSet>
      <sheetData sheetId="0">
        <row r="1">
          <cell r="B1" t="str">
            <v>Designation</v>
          </cell>
          <cell r="C1" t="str">
            <v>Reference</v>
          </cell>
          <cell r="D1" t="str">
            <v>Customer</v>
          </cell>
          <cell r="E1" t="str">
            <v>Supplier</v>
          </cell>
          <cell r="F1" t="str">
            <v>Qty requested</v>
          </cell>
          <cell r="AA1" t="str">
            <v>CHEVROLLIER P</v>
          </cell>
        </row>
        <row r="2">
          <cell r="B2" t="str">
            <v>Filter</v>
          </cell>
          <cell r="C2" t="str">
            <v>C289491010</v>
          </cell>
          <cell r="D2" t="str">
            <v>sect° 732</v>
          </cell>
          <cell r="F2">
            <v>5</v>
          </cell>
          <cell r="AA2" t="str">
            <v>JOUVENCEL V</v>
          </cell>
        </row>
      </sheetData>
      <sheetData sheetId="1"/>
      <sheetData sheetId="2"/>
      <sheetData sheetId="3"/>
      <sheetData sheetId="4"/>
      <sheetData sheetId="5">
        <row r="3">
          <cell r="A3" t="str">
            <v>YEN</v>
          </cell>
          <cell r="B3" t="str">
            <v>Japan</v>
          </cell>
        </row>
        <row r="4">
          <cell r="A4" t="str">
            <v>EUR</v>
          </cell>
          <cell r="B4" t="str">
            <v>Zone Euro</v>
          </cell>
        </row>
        <row r="5">
          <cell r="A5" t="str">
            <v>CHF</v>
          </cell>
          <cell r="B5" t="str">
            <v>Suisse</v>
          </cell>
        </row>
        <row r="6">
          <cell r="A6" t="str">
            <v>GBP</v>
          </cell>
          <cell r="B6" t="str">
            <v>UK</v>
          </cell>
        </row>
        <row r="7">
          <cell r="A7" t="str">
            <v>USD</v>
          </cell>
          <cell r="B7" t="str">
            <v>US</v>
          </cell>
        </row>
      </sheetData>
      <sheetData sheetId="6">
        <row r="2">
          <cell r="A2" t="str">
            <v>EC0368</v>
          </cell>
          <cell r="B2" t="str">
            <v>Analyse concurrence</v>
          </cell>
          <cell r="D2">
            <v>606851</v>
          </cell>
          <cell r="E2" t="str">
            <v>Achat de matière brute, Appareil / Outillage specifique pour essais</v>
          </cell>
          <cell r="G2" t="str">
            <v>A</v>
          </cell>
          <cell r="I2" t="str">
            <v>Calculateur</v>
          </cell>
          <cell r="J2" t="str">
            <v>Calculator</v>
          </cell>
          <cell r="L2" t="str">
            <v>Achats</v>
          </cell>
          <cell r="N2" t="str">
            <v>ABELEX</v>
          </cell>
          <cell r="P2" t="str">
            <v>sect° 017</v>
          </cell>
          <cell r="R2" t="str">
            <v>All app</v>
          </cell>
          <cell r="Z2" t="str">
            <v>BADILLER S</v>
          </cell>
          <cell r="AB2" t="str">
            <v>Numéro DDP</v>
          </cell>
          <cell r="AD2" t="str">
            <v>Alleau Didier</v>
          </cell>
          <cell r="AF2" t="str">
            <v>Alleau D</v>
          </cell>
          <cell r="AI2" t="str">
            <v>Alleau D</v>
          </cell>
        </row>
        <row r="3">
          <cell r="A3" t="str">
            <v>EC0395</v>
          </cell>
          <cell r="B3" t="str">
            <v>Demande modif &amp; dérogation</v>
          </cell>
          <cell r="D3">
            <v>606864</v>
          </cell>
          <cell r="E3" t="str">
            <v>Packaging (Casiers plastiques, Palettes retournables)</v>
          </cell>
          <cell r="G3" t="str">
            <v>B</v>
          </cell>
          <cell r="I3" t="str">
            <v>Capteur</v>
          </cell>
          <cell r="J3" t="str">
            <v>Capteur</v>
          </cell>
          <cell r="L3" t="str">
            <v>AOP</v>
          </cell>
          <cell r="N3" t="str">
            <v>ACCEL</v>
          </cell>
          <cell r="P3" t="str">
            <v>sect° 025</v>
          </cell>
          <cell r="R3" t="str">
            <v>Caterpillar</v>
          </cell>
          <cell r="Z3" t="str">
            <v>BOUET L</v>
          </cell>
          <cell r="AB3" t="str">
            <v>N° BR</v>
          </cell>
          <cell r="AD3" t="str">
            <v xml:space="preserve">Allen Michael </v>
          </cell>
          <cell r="AF3" t="str">
            <v>Allen M</v>
          </cell>
          <cell r="AI3" t="str">
            <v>Allen M</v>
          </cell>
        </row>
        <row r="4">
          <cell r="A4" t="str">
            <v>EC0398</v>
          </cell>
          <cell r="B4" t="str">
            <v>Support fabrication</v>
          </cell>
          <cell r="D4">
            <v>611518</v>
          </cell>
          <cell r="E4" t="str">
            <v>Pompe</v>
          </cell>
          <cell r="G4" t="str">
            <v>C</v>
          </cell>
          <cell r="I4" t="str">
            <v>Filtre</v>
          </cell>
          <cell r="J4" t="str">
            <v>Filter</v>
          </cell>
          <cell r="L4" t="str">
            <v>BLOIS Indus</v>
          </cell>
          <cell r="N4" t="str">
            <v>ACUMENT</v>
          </cell>
          <cell r="P4" t="str">
            <v>sect° 103</v>
          </cell>
          <cell r="R4" t="str">
            <v>Chery 1,9l 4cyl</v>
          </cell>
          <cell r="Z4" t="str">
            <v>BOULAY S</v>
          </cell>
          <cell r="AB4" t="str">
            <v>Référence</v>
          </cell>
          <cell r="AD4" t="str">
            <v>ALLION BRUNO</v>
          </cell>
          <cell r="AF4" t="str">
            <v>ALLION B</v>
          </cell>
          <cell r="AI4" t="str">
            <v>ALLION B</v>
          </cell>
        </row>
        <row r="5">
          <cell r="A5" t="str">
            <v>EC0719</v>
          </cell>
          <cell r="B5" t="str">
            <v>MCIP Ressourcing Fournisseurs</v>
          </cell>
          <cell r="D5">
            <v>611521</v>
          </cell>
          <cell r="E5" t="str">
            <v>P/Injecteur</v>
          </cell>
          <cell r="G5" t="str">
            <v>S</v>
          </cell>
          <cell r="I5" t="str">
            <v>Injecteur</v>
          </cell>
          <cell r="J5" t="str">
            <v>Injector</v>
          </cell>
          <cell r="L5" t="str">
            <v>Cellule expertise</v>
          </cell>
          <cell r="N5" t="str">
            <v>AMES</v>
          </cell>
          <cell r="P5" t="str">
            <v>sect° 142</v>
          </cell>
          <cell r="R5" t="str">
            <v>Chery 1.3l 3cyl</v>
          </cell>
          <cell r="Z5" t="str">
            <v>BURNHAM A</v>
          </cell>
          <cell r="AB5" t="str">
            <v>DA ou OT</v>
          </cell>
          <cell r="AD5" t="str">
            <v>Amaury, Yves</v>
          </cell>
          <cell r="AF5" t="str">
            <v>Amaury Y</v>
          </cell>
          <cell r="AI5" t="str">
            <v>Amaury Y</v>
          </cell>
        </row>
        <row r="6">
          <cell r="A6" t="str">
            <v>EC0721</v>
          </cell>
          <cell r="B6" t="str">
            <v>MCIP</v>
          </cell>
          <cell r="D6">
            <v>611525</v>
          </cell>
          <cell r="E6" t="str">
            <v>Rail / Tubes</v>
          </cell>
          <cell r="I6" t="str">
            <v>Moteur</v>
          </cell>
          <cell r="J6" t="str">
            <v>Motor</v>
          </cell>
          <cell r="L6" t="str">
            <v>DELPHI BCN</v>
          </cell>
          <cell r="N6" t="str">
            <v>AMGP</v>
          </cell>
          <cell r="P6" t="str">
            <v>sect° 209</v>
          </cell>
          <cell r="R6" t="str">
            <v>Chery 2.9l 6cyl</v>
          </cell>
          <cell r="Z6" t="str">
            <v>CARBALLO R</v>
          </cell>
          <cell r="AB6" t="str">
            <v>CDB</v>
          </cell>
          <cell r="AD6" t="str">
            <v>ANDRE PHILIPPE</v>
          </cell>
          <cell r="AF6" t="str">
            <v>ANDRE P</v>
          </cell>
          <cell r="AI6" t="str">
            <v>ANDRE P</v>
          </cell>
        </row>
        <row r="7">
          <cell r="A7" t="str">
            <v>EC0738</v>
          </cell>
          <cell r="B7" t="str">
            <v>E.L.V</v>
          </cell>
          <cell r="D7">
            <v>611537</v>
          </cell>
          <cell r="E7" t="str">
            <v>Filtres</v>
          </cell>
          <cell r="I7" t="str">
            <v>Pompe</v>
          </cell>
          <cell r="J7" t="str">
            <v>Pump</v>
          </cell>
          <cell r="L7" t="str">
            <v>DELPHI GHL</v>
          </cell>
          <cell r="N7" t="str">
            <v>AMTE</v>
          </cell>
          <cell r="P7" t="str">
            <v>sect° 216</v>
          </cell>
          <cell r="R7" t="str">
            <v>Cooper Fondry</v>
          </cell>
          <cell r="Z7" t="str">
            <v>CHEVALLIER F</v>
          </cell>
          <cell r="AB7" t="str">
            <v>Demandeur</v>
          </cell>
          <cell r="AD7" t="str">
            <v>ANJORAN GERARD</v>
          </cell>
          <cell r="AF7" t="str">
            <v>ANJORAN G</v>
          </cell>
          <cell r="AI7" t="str">
            <v>ANJORAN G</v>
          </cell>
        </row>
        <row r="8">
          <cell r="A8" t="str">
            <v>EC0739</v>
          </cell>
          <cell r="B8" t="str">
            <v>Exhaust dvpt Luxemb.</v>
          </cell>
          <cell r="D8">
            <v>611539</v>
          </cell>
          <cell r="E8" t="str">
            <v>ECU / Faisceau / Capteur / Boitier dvpt</v>
          </cell>
          <cell r="I8" t="str">
            <v>Rail</v>
          </cell>
          <cell r="J8" t="str">
            <v>Rail</v>
          </cell>
          <cell r="L8" t="str">
            <v>DELPHI LRO</v>
          </cell>
          <cell r="N8" t="str">
            <v>AOP</v>
          </cell>
          <cell r="P8" t="str">
            <v>sect° 218</v>
          </cell>
          <cell r="R8" t="str">
            <v>CUMMINS</v>
          </cell>
          <cell r="Z8" t="str">
            <v>CHRETIEN F</v>
          </cell>
          <cell r="AB8" t="str">
            <v>Fournisseur</v>
          </cell>
          <cell r="AD8" t="str">
            <v>ANNYCKE BRUNO</v>
          </cell>
          <cell r="AF8" t="str">
            <v>ANNYCKE B</v>
          </cell>
          <cell r="AI8" t="str">
            <v>ANNYCKE B</v>
          </cell>
        </row>
        <row r="9">
          <cell r="A9" t="str">
            <v>EC0743</v>
          </cell>
          <cell r="B9" t="str">
            <v>MEI Dev. New process</v>
          </cell>
          <cell r="D9">
            <v>617100</v>
          </cell>
          <cell r="E9" t="str">
            <v>études et recherche exterieur</v>
          </cell>
          <cell r="I9" t="str">
            <v>Tubes</v>
          </cell>
          <cell r="J9" t="str">
            <v>Tubes</v>
          </cell>
          <cell r="L9" t="str">
            <v>DELPHI LUX</v>
          </cell>
          <cell r="N9" t="str">
            <v>AREMECA</v>
          </cell>
          <cell r="P9" t="str">
            <v>sect° 236</v>
          </cell>
          <cell r="R9" t="str">
            <v>DT</v>
          </cell>
          <cell r="Z9" t="str">
            <v>DIEMER J</v>
          </cell>
          <cell r="AD9" t="str">
            <v>ANQUETIN Jean Yves</v>
          </cell>
          <cell r="AF9" t="str">
            <v>ANQUETIN JY</v>
          </cell>
          <cell r="AI9" t="str">
            <v>ANQUETIN JY</v>
          </cell>
        </row>
        <row r="10">
          <cell r="A10" t="str">
            <v>EC0744</v>
          </cell>
          <cell r="B10" t="str">
            <v>Validation Process BCN</v>
          </cell>
          <cell r="L10" t="str">
            <v>DELPHI PACKARD</v>
          </cell>
          <cell r="N10" t="str">
            <v>ARIES</v>
          </cell>
          <cell r="P10" t="str">
            <v>sect° 247</v>
          </cell>
          <cell r="R10" t="str">
            <v>DV4</v>
          </cell>
          <cell r="Z10" t="str">
            <v>DOBBELS P</v>
          </cell>
          <cell r="AD10" t="str">
            <v>ANSEL Bertrand</v>
          </cell>
          <cell r="AF10" t="str">
            <v>ANSEL B</v>
          </cell>
          <cell r="AI10" t="str">
            <v>ANSEL B</v>
          </cell>
        </row>
        <row r="11">
          <cell r="A11" t="str">
            <v>EC2807</v>
          </cell>
          <cell r="B11" t="str">
            <v>Opportunity Evaluation</v>
          </cell>
          <cell r="L11" t="str">
            <v>DELPHI SUD</v>
          </cell>
          <cell r="N11" t="str">
            <v>ASCOMETAL</v>
          </cell>
          <cell r="P11" t="str">
            <v>sect° 261</v>
          </cell>
          <cell r="R11" t="str">
            <v>DV6</v>
          </cell>
          <cell r="Z11" t="str">
            <v>FARE L</v>
          </cell>
          <cell r="AD11" t="str">
            <v>ANTONY Sandra</v>
          </cell>
          <cell r="AF11" t="str">
            <v>ANTONY Sandra</v>
          </cell>
          <cell r="AI11" t="str">
            <v>ANTONY Sandra</v>
          </cell>
        </row>
        <row r="12">
          <cell r="A12" t="str">
            <v>EC2849</v>
          </cell>
          <cell r="B12" t="str">
            <v>GM 1,7 Circle L</v>
          </cell>
          <cell r="L12" t="str">
            <v>Magasin Labo</v>
          </cell>
          <cell r="N12" t="str">
            <v>ATELEC</v>
          </cell>
          <cell r="P12" t="str">
            <v>sect° 287</v>
          </cell>
          <cell r="R12" t="str">
            <v>DW10B</v>
          </cell>
          <cell r="Z12" t="str">
            <v>FRBLO DDS CTBL-Magasin</v>
          </cell>
          <cell r="AD12" t="str">
            <v>ANTUNA THIERRY</v>
          </cell>
          <cell r="AF12" t="str">
            <v>ANTUNA T</v>
          </cell>
          <cell r="AI12" t="str">
            <v>ANTUNA T</v>
          </cell>
        </row>
        <row r="13">
          <cell r="A13" t="str">
            <v>EC2877</v>
          </cell>
          <cell r="B13" t="str">
            <v>HONDA D-PRO</v>
          </cell>
          <cell r="L13" t="str">
            <v>Métrologie</v>
          </cell>
          <cell r="N13" t="str">
            <v>BALZERS</v>
          </cell>
          <cell r="P13" t="str">
            <v>sect° 293</v>
          </cell>
          <cell r="R13" t="str">
            <v>DW10B Piezo</v>
          </cell>
          <cell r="Z13" t="str">
            <v>GILBERT C</v>
          </cell>
          <cell r="AD13" t="str">
            <v>ARNAULT VINCENT</v>
          </cell>
          <cell r="AF13" t="str">
            <v>ARNAULT V</v>
          </cell>
          <cell r="AI13" t="str">
            <v>ARNAULT V</v>
          </cell>
        </row>
        <row r="14">
          <cell r="A14" t="str">
            <v>EC2886</v>
          </cell>
          <cell r="B14" t="str">
            <v>SsangYong D32DT Euro5</v>
          </cell>
          <cell r="L14" t="str">
            <v>Pilot Line Blois</v>
          </cell>
          <cell r="N14" t="str">
            <v>BEAUCIEL Peugeot</v>
          </cell>
          <cell r="P14" t="str">
            <v>sect° 297</v>
          </cell>
          <cell r="R14" t="str">
            <v>DW10C</v>
          </cell>
          <cell r="Z14" t="str">
            <v>LANCKMANS D</v>
          </cell>
          <cell r="AD14" t="str">
            <v>Arnoux Nicolas</v>
          </cell>
          <cell r="AF14" t="str">
            <v>Arnoux N</v>
          </cell>
          <cell r="AI14" t="str">
            <v>Arnoux N</v>
          </cell>
        </row>
        <row r="15">
          <cell r="A15" t="str">
            <v>EC2887</v>
          </cell>
          <cell r="B15" t="str">
            <v>PSA DW10C++ Premium</v>
          </cell>
          <cell r="L15" t="str">
            <v>Pilot Line LRO</v>
          </cell>
          <cell r="N15" t="str">
            <v>BENOIT JOLIVET</v>
          </cell>
          <cell r="P15" t="str">
            <v>sect° 339</v>
          </cell>
          <cell r="R15" t="str">
            <v>DW8B</v>
          </cell>
          <cell r="Z15" t="str">
            <v>LE CORRE Jean-Yves</v>
          </cell>
          <cell r="AD15" t="str">
            <v>Aubisse Claude</v>
          </cell>
          <cell r="AF15" t="str">
            <v>Aubisse C</v>
          </cell>
          <cell r="AI15" t="str">
            <v>Aubisse C</v>
          </cell>
        </row>
        <row r="16">
          <cell r="A16" t="str">
            <v>EC2888</v>
          </cell>
          <cell r="B16" t="str">
            <v>UPCR Generic</v>
          </cell>
          <cell r="L16" t="str">
            <v>S Sourcing</v>
          </cell>
          <cell r="N16" t="str">
            <v>BFI</v>
          </cell>
          <cell r="P16" t="str">
            <v>sect° 530</v>
          </cell>
          <cell r="R16" t="str">
            <v>FIAT 1,2 L</v>
          </cell>
          <cell r="Z16" t="str">
            <v>LEBERT JL</v>
          </cell>
          <cell r="AD16" t="str">
            <v>AUDOUX Stéphane</v>
          </cell>
          <cell r="AF16" t="str">
            <v>AUDOUX S</v>
          </cell>
          <cell r="AI16" t="str">
            <v>AUDOUX S</v>
          </cell>
        </row>
        <row r="17">
          <cell r="A17" t="str">
            <v>EC2889</v>
          </cell>
          <cell r="B17" t="str">
            <v>YANMAR DIESEL OUTBOARD ENGINE</v>
          </cell>
          <cell r="L17" t="str">
            <v>Sans</v>
          </cell>
          <cell r="N17" t="str">
            <v>BICE</v>
          </cell>
          <cell r="P17" t="str">
            <v>sect° 539</v>
          </cell>
          <cell r="R17" t="str">
            <v>Force Motors</v>
          </cell>
          <cell r="Z17" t="str">
            <v>MAHOUDEAU A</v>
          </cell>
          <cell r="AD17" t="str">
            <v>AUGAGNEUR Herve</v>
          </cell>
          <cell r="AF17" t="str">
            <v>AUGAGNEUR H</v>
          </cell>
          <cell r="AI17" t="str">
            <v>AUGAGNEUR H</v>
          </cell>
        </row>
        <row r="18">
          <cell r="A18" t="str">
            <v>EC2890</v>
          </cell>
          <cell r="B18" t="str">
            <v>VW 1.2L 3Cyl CR TDI</v>
          </cell>
          <cell r="L18" t="str">
            <v>Team Logistic ECU</v>
          </cell>
          <cell r="N18" t="str">
            <v>BITRON</v>
          </cell>
          <cell r="P18" t="str">
            <v>sect° 550</v>
          </cell>
          <cell r="R18" t="str">
            <v>GM</v>
          </cell>
          <cell r="Z18" t="str">
            <v>MANNERINGS P</v>
          </cell>
          <cell r="AD18" t="str">
            <v>AUTRET Emmanuel</v>
          </cell>
          <cell r="AF18" t="str">
            <v>AUTRET E</v>
          </cell>
          <cell r="AI18" t="str">
            <v>AUTRET E</v>
          </cell>
        </row>
        <row r="19">
          <cell r="A19" t="str">
            <v>EC2893</v>
          </cell>
          <cell r="B19" t="str">
            <v>PSA DW10B + Euro5</v>
          </cell>
          <cell r="L19" t="str">
            <v>Team Nozzle Blois</v>
          </cell>
          <cell r="N19" t="str">
            <v>BLOIS Indus</v>
          </cell>
          <cell r="P19" t="str">
            <v>sect° 572</v>
          </cell>
          <cell r="R19" t="str">
            <v>GMDAT Z20</v>
          </cell>
          <cell r="Z19" t="str">
            <v>MARTIN M</v>
          </cell>
          <cell r="AD19" t="str">
            <v>Bacq Jean-Michel</v>
          </cell>
          <cell r="AF19" t="str">
            <v>Bacq JM</v>
          </cell>
          <cell r="AI19" t="str">
            <v>Bacq JM</v>
          </cell>
        </row>
        <row r="20">
          <cell r="A20" t="str">
            <v>EC4231</v>
          </cell>
          <cell r="B20" t="str">
            <v>Crise Suède</v>
          </cell>
          <cell r="L20" t="str">
            <v>Team protos Blois</v>
          </cell>
          <cell r="N20" t="str">
            <v>BODYCOTE</v>
          </cell>
          <cell r="P20" t="str">
            <v>sect° 718</v>
          </cell>
          <cell r="R20" t="str">
            <v>GMDAT Z20 &amp; Z22</v>
          </cell>
          <cell r="Z20" t="str">
            <v>MEASE G</v>
          </cell>
          <cell r="AD20" t="str">
            <v>BADILLER SYLVAIN</v>
          </cell>
          <cell r="AF20" t="str">
            <v>BADILLER S</v>
          </cell>
          <cell r="AI20" t="str">
            <v>BADILLER S</v>
          </cell>
        </row>
        <row r="21">
          <cell r="A21" t="str">
            <v>EC5017</v>
          </cell>
          <cell r="B21" t="str">
            <v>FIE System</v>
          </cell>
          <cell r="N21" t="str">
            <v>BOPACK</v>
          </cell>
          <cell r="P21" t="str">
            <v>sect° 720</v>
          </cell>
          <cell r="R21" t="str">
            <v>GMDAT Z22</v>
          </cell>
          <cell r="Z21" t="str">
            <v>MESTRE E</v>
          </cell>
          <cell r="AD21" t="str">
            <v>BALABAUD PHILIPPE</v>
          </cell>
          <cell r="AF21" t="str">
            <v>BALABAUD P</v>
          </cell>
          <cell r="AI21" t="str">
            <v>BALABAUD P</v>
          </cell>
        </row>
        <row r="22">
          <cell r="A22" t="str">
            <v>EC5018</v>
          </cell>
          <cell r="B22" t="str">
            <v>Multiple injection</v>
          </cell>
          <cell r="N22" t="str">
            <v>BORGWARNER</v>
          </cell>
          <cell r="P22" t="str">
            <v>sect° 721</v>
          </cell>
          <cell r="R22" t="str">
            <v>GMPT</v>
          </cell>
          <cell r="Z22" t="str">
            <v>Métrologie</v>
          </cell>
          <cell r="AD22" t="str">
            <v>Bampton Matthew</v>
          </cell>
          <cell r="AF22" t="str">
            <v>Bampton M</v>
          </cell>
          <cell r="AI22" t="str">
            <v>Bampton M</v>
          </cell>
        </row>
        <row r="23">
          <cell r="A23" t="str">
            <v>EC5019</v>
          </cell>
          <cell r="B23" t="str">
            <v>RSA E4 (S/Engine type)</v>
          </cell>
          <cell r="N23" t="str">
            <v>BORRELLY</v>
          </cell>
          <cell r="P23" t="str">
            <v>sect° 722</v>
          </cell>
          <cell r="R23" t="str">
            <v>GWM</v>
          </cell>
          <cell r="Z23" t="str">
            <v>MIGUEL JM</v>
          </cell>
          <cell r="AD23" t="str">
            <v>BARBIER PHILIPPE</v>
          </cell>
          <cell r="AF23" t="str">
            <v>BARBIER P</v>
          </cell>
          <cell r="AI23" t="str">
            <v>BARBIER P</v>
          </cell>
        </row>
        <row r="24">
          <cell r="A24" t="str">
            <v>EC5020</v>
          </cell>
          <cell r="B24" t="str">
            <v>Honda Piezo 2,0L</v>
          </cell>
          <cell r="N24" t="str">
            <v>BUSAK &amp; SHAMBAN</v>
          </cell>
          <cell r="P24" t="str">
            <v>sect° 723</v>
          </cell>
          <cell r="R24" t="str">
            <v>HMC - KIA</v>
          </cell>
          <cell r="Z24" t="str">
            <v>MOSSET M</v>
          </cell>
          <cell r="AD24" t="str">
            <v>Barcelo David</v>
          </cell>
          <cell r="AF24" t="str">
            <v>BARCELO D</v>
          </cell>
          <cell r="AI24" t="str">
            <v>BARCELO D</v>
          </cell>
        </row>
        <row r="25">
          <cell r="A25" t="str">
            <v>EC5021</v>
          </cell>
          <cell r="B25" t="str">
            <v>PSA Piezo DW10CTED4 EURO V</v>
          </cell>
          <cell r="N25" t="str">
            <v>C&amp;U</v>
          </cell>
          <cell r="P25" t="str">
            <v>sect° 724</v>
          </cell>
          <cell r="R25" t="str">
            <v>HONDA</v>
          </cell>
          <cell r="Z25" t="str">
            <v>MUDARRA L</v>
          </cell>
          <cell r="AD25" t="str">
            <v>BARITAUX Thomas</v>
          </cell>
          <cell r="AF25" t="str">
            <v>BARITAUX T</v>
          </cell>
          <cell r="AI25" t="str">
            <v>BARITAUX T</v>
          </cell>
        </row>
        <row r="26">
          <cell r="A26" t="str">
            <v>EC5022</v>
          </cell>
          <cell r="B26" t="str">
            <v>HMC EuroV</v>
          </cell>
          <cell r="N26" t="str">
            <v>CAILLAU</v>
          </cell>
          <cell r="P26" t="str">
            <v>sect° 725</v>
          </cell>
          <cell r="R26" t="str">
            <v>ISUZU 1,7 L</v>
          </cell>
          <cell r="Z26" t="str">
            <v>NEVARD R</v>
          </cell>
          <cell r="AD26" t="str">
            <v>BARRAL ROMAIN</v>
          </cell>
          <cell r="AF26" t="str">
            <v>BARRAL R</v>
          </cell>
          <cell r="AI26" t="str">
            <v>BARRAL R</v>
          </cell>
        </row>
        <row r="27">
          <cell r="A27" t="str">
            <v>EC5024</v>
          </cell>
          <cell r="B27" t="str">
            <v>Contrôle injection BF Euro5</v>
          </cell>
          <cell r="N27" t="str">
            <v>CALVI</v>
          </cell>
          <cell r="P27" t="str">
            <v>sect° 726</v>
          </cell>
          <cell r="R27" t="str">
            <v>IVECO Family 1A</v>
          </cell>
          <cell r="Z27" t="str">
            <v>NEWTON P</v>
          </cell>
          <cell r="AD27" t="str">
            <v>BASSET THOMAS</v>
          </cell>
          <cell r="AF27" t="str">
            <v>BASSET T</v>
          </cell>
          <cell r="AI27" t="str">
            <v>BASSET T</v>
          </cell>
        </row>
        <row r="28">
          <cell r="A28" t="str">
            <v>EC5025</v>
          </cell>
          <cell r="B28" t="str">
            <v>Diamant / Predit</v>
          </cell>
          <cell r="N28" t="str">
            <v>CEMEP</v>
          </cell>
          <cell r="P28" t="str">
            <v>sect° 727</v>
          </cell>
          <cell r="R28" t="str">
            <v>Jaguar X400</v>
          </cell>
          <cell r="Z28" t="str">
            <v>PERON C</v>
          </cell>
          <cell r="AD28" t="str">
            <v>BATTISTONI SABRINA</v>
          </cell>
          <cell r="AF28" t="str">
            <v>BATTISTONI S</v>
          </cell>
          <cell r="AI28" t="str">
            <v>BATTISTONI S</v>
          </cell>
        </row>
        <row r="29">
          <cell r="A29" t="str">
            <v>EC5027</v>
          </cell>
          <cell r="B29" t="str">
            <v>PSA DV6 CT ED4 EuroV</v>
          </cell>
          <cell r="N29" t="str">
            <v>CERAMTEC</v>
          </cell>
          <cell r="P29" t="str">
            <v>sect° 728</v>
          </cell>
          <cell r="R29" t="str">
            <v>JCB</v>
          </cell>
          <cell r="Z29" t="str">
            <v>Pilot Line Blois</v>
          </cell>
          <cell r="AD29" t="str">
            <v>BAUDEAN Benoît</v>
          </cell>
          <cell r="AF29" t="str">
            <v>BAUDEAN B</v>
          </cell>
          <cell r="AI29" t="str">
            <v>BAUDEAN B</v>
          </cell>
        </row>
        <row r="30">
          <cell r="A30" t="str">
            <v>EC5030</v>
          </cell>
          <cell r="B30" t="str">
            <v>Syst Integration &amp; Calib Standard</v>
          </cell>
          <cell r="N30" t="str">
            <v>CETIM</v>
          </cell>
          <cell r="P30" t="str">
            <v>sect° 729</v>
          </cell>
          <cell r="R30" t="str">
            <v>JDeere S350</v>
          </cell>
          <cell r="Z30" t="str">
            <v>Pilot Line LRO</v>
          </cell>
          <cell r="AD30" t="str">
            <v>BAYLET GUY</v>
          </cell>
          <cell r="AF30" t="str">
            <v>BAYLET G</v>
          </cell>
          <cell r="AI30" t="str">
            <v>BAYLET G</v>
          </cell>
        </row>
        <row r="31">
          <cell r="A31" t="str">
            <v>EC5031</v>
          </cell>
          <cell r="B31" t="str">
            <v>Syst, Engine &amp; Vehicle Calib</v>
          </cell>
          <cell r="N31" t="str">
            <v>CHENE</v>
          </cell>
          <cell r="P31" t="str">
            <v>sect° 730</v>
          </cell>
          <cell r="R31" t="str">
            <v>JMC</v>
          </cell>
          <cell r="Z31" t="str">
            <v>PORTIER C</v>
          </cell>
          <cell r="AD31" t="str">
            <v>BECEL JEAN MICHEL</v>
          </cell>
          <cell r="AF31" t="str">
            <v>BECEL JM</v>
          </cell>
          <cell r="AI31" t="str">
            <v>BECEL JM</v>
          </cell>
        </row>
        <row r="32">
          <cell r="A32" t="str">
            <v>EC6001/3</v>
          </cell>
          <cell r="B32" t="str">
            <v>Appro magasin</v>
          </cell>
          <cell r="N32" t="str">
            <v>CHEVREAU</v>
          </cell>
          <cell r="P32" t="str">
            <v>sect° 731</v>
          </cell>
          <cell r="R32" t="str">
            <v>JMGE</v>
          </cell>
          <cell r="Z32" t="str">
            <v>REYNOLDS D</v>
          </cell>
          <cell r="AD32" t="str">
            <v>BEDOUET OLIVIER</v>
          </cell>
          <cell r="AF32" t="str">
            <v>BEDOUET O</v>
          </cell>
          <cell r="AI32" t="str">
            <v>BEDOUET O</v>
          </cell>
        </row>
        <row r="33">
          <cell r="A33" t="str">
            <v>EC6001/4</v>
          </cell>
          <cell r="B33" t="str">
            <v>Suivi proto</v>
          </cell>
          <cell r="N33" t="str">
            <v>CIDEB</v>
          </cell>
          <cell r="P33" t="str">
            <v>sect° 732</v>
          </cell>
          <cell r="R33" t="str">
            <v>K9K</v>
          </cell>
          <cell r="Z33" t="str">
            <v>ROGER D</v>
          </cell>
          <cell r="AD33" t="str">
            <v>BEDUNEAU JEAN-LUC</v>
          </cell>
          <cell r="AF33" t="str">
            <v>BEDUNEAU JL</v>
          </cell>
          <cell r="AI33" t="str">
            <v>BEDUNEAU JL</v>
          </cell>
        </row>
        <row r="34">
          <cell r="A34" t="str">
            <v>EC6004/7</v>
          </cell>
          <cell r="B34" t="str">
            <v xml:space="preserve">Continuous Improvement </v>
          </cell>
          <cell r="N34" t="str">
            <v>CIMAP</v>
          </cell>
          <cell r="P34" t="str">
            <v>sect° 733</v>
          </cell>
          <cell r="R34" t="str">
            <v>Land Rover</v>
          </cell>
          <cell r="Z34" t="str">
            <v>SEGALES J</v>
          </cell>
          <cell r="AD34" t="str">
            <v>Belair Julien</v>
          </cell>
          <cell r="AF34" t="str">
            <v>Belair J</v>
          </cell>
          <cell r="AI34" t="str">
            <v>Belair J</v>
          </cell>
        </row>
        <row r="35">
          <cell r="A35" t="str">
            <v>EC6005/1A</v>
          </cell>
          <cell r="B35" t="str">
            <v>Facilities Mngt - Mainten. Valid</v>
          </cell>
          <cell r="N35" t="str">
            <v>COMTE</v>
          </cell>
          <cell r="P35" t="str">
            <v>sect° 740</v>
          </cell>
          <cell r="R35" t="str">
            <v>LION</v>
          </cell>
          <cell r="Z35" t="str">
            <v>TAYLOR Mary</v>
          </cell>
          <cell r="AD35" t="str">
            <v>BELLAMY PASCAL</v>
          </cell>
          <cell r="AF35" t="str">
            <v>BELLAMY P</v>
          </cell>
          <cell r="AI35" t="str">
            <v>BELLAMY P</v>
          </cell>
        </row>
        <row r="36">
          <cell r="A36" t="str">
            <v>EC6005/1B</v>
          </cell>
          <cell r="B36" t="str">
            <v>Maintenance / Banc Electrique</v>
          </cell>
          <cell r="N36" t="str">
            <v>CYBERMECA</v>
          </cell>
          <cell r="P36" t="str">
            <v>sect° 741</v>
          </cell>
          <cell r="R36" t="str">
            <v>LYNX</v>
          </cell>
          <cell r="Z36" t="str">
            <v>Team DFP3 Gillingham</v>
          </cell>
          <cell r="AD36" t="str">
            <v>Benoit Jean Romain</v>
          </cell>
          <cell r="AF36" t="str">
            <v>BENOIT JR</v>
          </cell>
          <cell r="AI36" t="str">
            <v>BENOIT JR</v>
          </cell>
        </row>
        <row r="37">
          <cell r="A37" t="str">
            <v>EC6005/1C</v>
          </cell>
          <cell r="B37" t="str">
            <v>Maintenance / Plateforme</v>
          </cell>
          <cell r="N37" t="str">
            <v>DACRAL</v>
          </cell>
          <cell r="P37" t="str">
            <v>sect° 742</v>
          </cell>
          <cell r="R37" t="str">
            <v>LYNX - PUMA</v>
          </cell>
          <cell r="Z37" t="str">
            <v>Team Indus Blois</v>
          </cell>
          <cell r="AD37" t="str">
            <v>BERAL CLAUDE</v>
          </cell>
          <cell r="AF37" t="str">
            <v>BERAL C</v>
          </cell>
          <cell r="AI37" t="str">
            <v>BERAL C</v>
          </cell>
        </row>
        <row r="38">
          <cell r="A38" t="str">
            <v>EC6005/1D</v>
          </cell>
          <cell r="B38" t="str">
            <v>Support UAE véhicule</v>
          </cell>
          <cell r="N38" t="str">
            <v>DAERIM</v>
          </cell>
          <cell r="P38" t="str">
            <v>sect° 743</v>
          </cell>
          <cell r="R38" t="str">
            <v>M140</v>
          </cell>
          <cell r="Z38" t="str">
            <v>Team Indus LRO</v>
          </cell>
          <cell r="AD38" t="str">
            <v>BERGER Christian</v>
          </cell>
          <cell r="AF38" t="str">
            <v>BERGER C</v>
          </cell>
          <cell r="AI38" t="str">
            <v>BERGER C</v>
          </cell>
        </row>
        <row r="39">
          <cell r="A39" t="str">
            <v>EC6005/2B</v>
          </cell>
          <cell r="B39" t="str">
            <v>Projet / Banc Electrique</v>
          </cell>
          <cell r="N39" t="str">
            <v>DANAE</v>
          </cell>
          <cell r="P39" t="str">
            <v>sect° 744</v>
          </cell>
          <cell r="R39" t="str">
            <v>MMC</v>
          </cell>
          <cell r="Z39" t="str">
            <v>Team IZMIR</v>
          </cell>
          <cell r="AD39" t="str">
            <v>Berlemont Jean-Francois</v>
          </cell>
          <cell r="AF39" t="str">
            <v>Berlemont JF</v>
          </cell>
          <cell r="AI39" t="str">
            <v>Berlemont JF</v>
          </cell>
        </row>
        <row r="40">
          <cell r="A40" t="str">
            <v>EC6005/2C</v>
          </cell>
          <cell r="B40" t="str">
            <v>Facilities Mngt Projet / Plateforme</v>
          </cell>
          <cell r="N40" t="str">
            <v>DANIELSON</v>
          </cell>
          <cell r="P40" t="str">
            <v>sect° 745</v>
          </cell>
          <cell r="R40" t="str">
            <v>OM611</v>
          </cell>
          <cell r="Z40" t="str">
            <v>Team Nozzle Blois</v>
          </cell>
          <cell r="AD40" t="str">
            <v>BERTHEAU Pascal</v>
          </cell>
          <cell r="AF40" t="str">
            <v>BERTHEAU P</v>
          </cell>
          <cell r="AI40" t="str">
            <v>BERTHEAU P</v>
          </cell>
        </row>
        <row r="41">
          <cell r="A41" t="str">
            <v>EC6005/2F</v>
          </cell>
          <cell r="B41" t="str">
            <v>Facilities Mngt Projet / Outils divers</v>
          </cell>
          <cell r="N41" t="str">
            <v>DARGAISSE</v>
          </cell>
          <cell r="P41" t="str">
            <v>sect° 746</v>
          </cell>
          <cell r="R41" t="str">
            <v>OM642</v>
          </cell>
          <cell r="Z41" t="str">
            <v>Team Nozzle Sdby</v>
          </cell>
          <cell r="AD41" t="str">
            <v>Besnard Alexis</v>
          </cell>
          <cell r="AF41" t="str">
            <v>Besnard A</v>
          </cell>
          <cell r="AI41" t="str">
            <v>Besnard A</v>
          </cell>
        </row>
        <row r="42">
          <cell r="A42" t="str">
            <v>EC6005/2S</v>
          </cell>
          <cell r="B42" t="str">
            <v>Projet / Moyens d'essai_Support Delphi Shanghai</v>
          </cell>
          <cell r="N42" t="str">
            <v>DAUNERT</v>
          </cell>
          <cell r="P42" t="str">
            <v>sect° 747</v>
          </cell>
          <cell r="R42" t="str">
            <v>OM646</v>
          </cell>
          <cell r="Z42" t="str">
            <v>Team protos Blois</v>
          </cell>
          <cell r="AD42" t="str">
            <v>BESOMBES Eric</v>
          </cell>
          <cell r="AF42" t="str">
            <v>BESOMBES E</v>
          </cell>
          <cell r="AI42" t="str">
            <v>BESOMBES E</v>
          </cell>
        </row>
        <row r="43">
          <cell r="A43" t="str">
            <v>EC6005/2Z</v>
          </cell>
          <cell r="B43" t="str">
            <v xml:space="preserve">Facilities Mngt </v>
          </cell>
          <cell r="N43" t="str">
            <v>DBC</v>
          </cell>
          <cell r="P43" t="str">
            <v>sect° 748</v>
          </cell>
          <cell r="R43" t="str">
            <v>OM646 Evo</v>
          </cell>
          <cell r="Z43" t="str">
            <v>THEBAULT F</v>
          </cell>
          <cell r="AD43" t="str">
            <v>BIMBENET BRUNO</v>
          </cell>
          <cell r="AF43" t="str">
            <v>BIMBENET B</v>
          </cell>
          <cell r="AI43" t="str">
            <v>BIMBENET B</v>
          </cell>
        </row>
        <row r="44">
          <cell r="A44" t="str">
            <v>EC6256</v>
          </cell>
          <cell r="B44" t="str">
            <v>GES Mod2 Implementation</v>
          </cell>
          <cell r="N44" t="str">
            <v>DBI PLASTICS</v>
          </cell>
          <cell r="P44" t="str">
            <v>sect° 750</v>
          </cell>
          <cell r="R44" t="str">
            <v>OM651</v>
          </cell>
          <cell r="Z44" t="str">
            <v>TREGRET O</v>
          </cell>
          <cell r="AD44" t="str">
            <v>BINVAULT Dominique</v>
          </cell>
          <cell r="AF44" t="str">
            <v>BINVAULT D</v>
          </cell>
          <cell r="AI44" t="str">
            <v>BINVAULT D</v>
          </cell>
        </row>
        <row r="45">
          <cell r="A45" t="str">
            <v>EC8001</v>
          </cell>
          <cell r="B45" t="str">
            <v>Support TC Inde</v>
          </cell>
          <cell r="N45" t="str">
            <v>DEC</v>
          </cell>
          <cell r="P45" t="str">
            <v>sect° 751</v>
          </cell>
          <cell r="R45" t="str">
            <v>Perkins</v>
          </cell>
          <cell r="Z45" t="str">
            <v>TURNER F</v>
          </cell>
          <cell r="AD45" t="str">
            <v>Blanchandin Philippe</v>
          </cell>
          <cell r="AF45" t="str">
            <v>Blanchandin P</v>
          </cell>
          <cell r="AI45" t="str">
            <v>Blanchandin P</v>
          </cell>
        </row>
        <row r="46">
          <cell r="A46" t="str">
            <v>EG1112</v>
          </cell>
          <cell r="B46" t="str">
            <v>Gal Support MDCR</v>
          </cell>
          <cell r="N46" t="str">
            <v>DECOREC</v>
          </cell>
          <cell r="P46" t="str">
            <v>sect° 752</v>
          </cell>
          <cell r="R46" t="str">
            <v>PUMA</v>
          </cell>
          <cell r="AD46" t="str">
            <v>BOISSEAU LAURENT</v>
          </cell>
          <cell r="AF46" t="str">
            <v>BOISSEAU L</v>
          </cell>
          <cell r="AI46" t="str">
            <v>BOISSEAU L</v>
          </cell>
        </row>
        <row r="47">
          <cell r="A47" t="str">
            <v>EG2801</v>
          </cell>
          <cell r="B47" t="str">
            <v>JAGUAR X400 - X401</v>
          </cell>
          <cell r="N47" t="str">
            <v>DELPHI Aftermarket</v>
          </cell>
          <cell r="P47" t="str">
            <v>sect° 753</v>
          </cell>
          <cell r="R47" t="str">
            <v>RICARDO</v>
          </cell>
          <cell r="AD47" t="str">
            <v>BONFIGLI FABRIZIO</v>
          </cell>
          <cell r="AF47" t="str">
            <v>BONFIGLI F</v>
          </cell>
          <cell r="AI47" t="str">
            <v>BONFIGLI F</v>
          </cell>
        </row>
        <row r="48">
          <cell r="A48" t="str">
            <v>EG2811</v>
          </cell>
          <cell r="B48" t="str">
            <v>DFI3 DC application</v>
          </cell>
          <cell r="N48" t="str">
            <v>DELPHI BCN</v>
          </cell>
          <cell r="P48" t="str">
            <v>sect° 754</v>
          </cell>
          <cell r="R48" t="str">
            <v>S2D</v>
          </cell>
          <cell r="AD48" t="str">
            <v>BONNAMY DAMIEN</v>
          </cell>
          <cell r="AF48" t="str">
            <v>BONNAMY D</v>
          </cell>
          <cell r="AI48" t="str">
            <v>BONNAMY D</v>
          </cell>
        </row>
        <row r="49">
          <cell r="A49" t="str">
            <v>EG2830</v>
          </cell>
          <cell r="B49" t="str">
            <v>Cummins LDAV</v>
          </cell>
          <cell r="N49" t="str">
            <v>DELPHI DELCO</v>
          </cell>
          <cell r="P49" t="str">
            <v>sect° 755</v>
          </cell>
          <cell r="R49" t="str">
            <v>SCANIA</v>
          </cell>
          <cell r="AD49" t="str">
            <v>Bonneau David</v>
          </cell>
          <cell r="AF49" t="str">
            <v>Bonneau D</v>
          </cell>
          <cell r="AI49" t="str">
            <v>Bonneau D</v>
          </cell>
        </row>
        <row r="50">
          <cell r="A50" t="str">
            <v>EG2832</v>
          </cell>
          <cell r="B50" t="str">
            <v>JCB Scout MDCR</v>
          </cell>
          <cell r="N50" t="str">
            <v>DELPHI Deutschland</v>
          </cell>
          <cell r="P50" t="str">
            <v>sect° 756</v>
          </cell>
          <cell r="R50" t="str">
            <v>Shuang Fu</v>
          </cell>
          <cell r="AD50" t="str">
            <v>BONNEL DOMINIQUE</v>
          </cell>
          <cell r="AF50" t="str">
            <v>BONNEL D</v>
          </cell>
          <cell r="AI50" t="str">
            <v>BONNEL DOMINIQUE</v>
          </cell>
        </row>
        <row r="51">
          <cell r="A51" t="str">
            <v>EG2843</v>
          </cell>
          <cell r="B51" t="str">
            <v>Pump GDI gasoline</v>
          </cell>
          <cell r="N51" t="str">
            <v>DELPHI GHL</v>
          </cell>
          <cell r="P51" t="str">
            <v>sect° 757</v>
          </cell>
          <cell r="R51" t="str">
            <v>Ssangyong</v>
          </cell>
          <cell r="AD51" t="str">
            <v>BOSSARD Camille</v>
          </cell>
          <cell r="AF51" t="str">
            <v>BOSSARD C</v>
          </cell>
          <cell r="AI51" t="str">
            <v>BOSSARD C</v>
          </cell>
        </row>
        <row r="52">
          <cell r="A52" t="str">
            <v>EG2851</v>
          </cell>
          <cell r="B52" t="str">
            <v>Jaguar X400 2.2L 152PS CDPF</v>
          </cell>
          <cell r="N52" t="str">
            <v>DELPHI IZMIR</v>
          </cell>
          <cell r="P52" t="str">
            <v>sect° 758</v>
          </cell>
          <cell r="R52" t="str">
            <v>TCGng</v>
          </cell>
          <cell r="AD52" t="str">
            <v>BOUCHAUVEAU Pierre</v>
          </cell>
          <cell r="AF52" t="str">
            <v>BOUCHAUVEAU P</v>
          </cell>
          <cell r="AI52" t="str">
            <v>BOUCHAUVEAU P</v>
          </cell>
        </row>
        <row r="53">
          <cell r="A53" t="str">
            <v>EG2864</v>
          </cell>
          <cell r="B53" t="str">
            <v>JMC Heavy Duty N Series Truck</v>
          </cell>
          <cell r="N53" t="str">
            <v>DELPHI LRO</v>
          </cell>
          <cell r="P53" t="str">
            <v>sect° 759</v>
          </cell>
          <cell r="R53" t="str">
            <v>TCLux</v>
          </cell>
          <cell r="AD53" t="str">
            <v>BOUET LAURENT</v>
          </cell>
          <cell r="AF53" t="str">
            <v>BOUET L</v>
          </cell>
          <cell r="AI53" t="str">
            <v>BOUET L</v>
          </cell>
        </row>
        <row r="54">
          <cell r="A54" t="str">
            <v>EG2865</v>
          </cell>
          <cell r="B54" t="str">
            <v xml:space="preserve">JMC Light Duty N Series Truck </v>
          </cell>
          <cell r="N54" t="str">
            <v>DELPHI LUX</v>
          </cell>
          <cell r="P54" t="str">
            <v>sect° 760</v>
          </cell>
          <cell r="R54" t="str">
            <v>TCSingapour</v>
          </cell>
          <cell r="AD54" t="str">
            <v>BOULANGER JEAN MARC</v>
          </cell>
          <cell r="AF54" t="str">
            <v>BOULANGER JM</v>
          </cell>
          <cell r="AI54" t="str">
            <v>BOULANGER JM</v>
          </cell>
        </row>
        <row r="55">
          <cell r="A55" t="str">
            <v>EG2867</v>
          </cell>
          <cell r="B55" t="str">
            <v>AVL-SCE-DFI3 Demonstrator</v>
          </cell>
          <cell r="N55" t="str">
            <v>DELPHI Mechatronic</v>
          </cell>
          <cell r="P55" t="str">
            <v>sect° 761</v>
          </cell>
          <cell r="R55" t="str">
            <v>TELCO</v>
          </cell>
          <cell r="AD55" t="str">
            <v>BOUREAU Gildas</v>
          </cell>
          <cell r="AF55" t="str">
            <v>BOUREAU G</v>
          </cell>
          <cell r="AI55" t="str">
            <v>BOUREAU G</v>
          </cell>
        </row>
        <row r="56">
          <cell r="A56" t="str">
            <v>EG2871</v>
          </cell>
          <cell r="B56" t="str">
            <v xml:space="preserve">Puma Upgrade Euro 5 System </v>
          </cell>
          <cell r="N56" t="str">
            <v>DELPHI Mexique</v>
          </cell>
          <cell r="P56" t="str">
            <v>sect° 762</v>
          </cell>
          <cell r="R56" t="str">
            <v>TVSM</v>
          </cell>
          <cell r="AD56" t="str">
            <v>BOUSSANGE NICOLAS</v>
          </cell>
          <cell r="AF56" t="str">
            <v>BOUSSANGE N</v>
          </cell>
          <cell r="AI56" t="str">
            <v>BOUSSANGE N</v>
          </cell>
        </row>
        <row r="57">
          <cell r="A57" t="str">
            <v>EG2877</v>
          </cell>
          <cell r="B57" t="str">
            <v>John Deere MDCR Demo</v>
          </cell>
          <cell r="N57" t="str">
            <v>DELPHI PACKARD</v>
          </cell>
          <cell r="P57" t="str">
            <v>sect° 769</v>
          </cell>
          <cell r="R57" t="str">
            <v>VOLVO - RVI</v>
          </cell>
          <cell r="AD57" t="str">
            <v>BREANT CHRISTOPHE</v>
          </cell>
          <cell r="AF57" t="str">
            <v>BREANT C</v>
          </cell>
          <cell r="AI57" t="str">
            <v>BREANT C</v>
          </cell>
        </row>
        <row r="58">
          <cell r="A58" t="str">
            <v>EG2883</v>
          </cell>
          <cell r="B58" t="str">
            <v>TATA 5L / 7.5L MDCR</v>
          </cell>
          <cell r="N58" t="str">
            <v>DELPHI Portugal</v>
          </cell>
          <cell r="P58" t="str">
            <v>sect° 770</v>
          </cell>
          <cell r="R58" t="str">
            <v>VW</v>
          </cell>
          <cell r="AD58" t="str">
            <v>BRETON LAURENT</v>
          </cell>
          <cell r="AF58" t="str">
            <v>BRETON L</v>
          </cell>
          <cell r="AI58" t="str">
            <v>BRETON L</v>
          </cell>
        </row>
        <row r="59">
          <cell r="A59" t="str">
            <v>EG3004</v>
          </cell>
          <cell r="B59" t="str">
            <v>DFP 3 Localization at DTVS</v>
          </cell>
          <cell r="N59" t="str">
            <v>DELPHI SUD</v>
          </cell>
          <cell r="P59" t="str">
            <v>sect° 771</v>
          </cell>
          <cell r="R59" t="str">
            <v>Yuchai 1,2l Diana</v>
          </cell>
          <cell r="AD59" t="str">
            <v>BREUGNOT Philippe</v>
          </cell>
          <cell r="AF59" t="str">
            <v>BREUGNOT P</v>
          </cell>
          <cell r="AI59" t="str">
            <v>BREUGNOT P</v>
          </cell>
        </row>
        <row r="60">
          <cell r="A60" t="str">
            <v>EG4237</v>
          </cell>
          <cell r="B60" t="str">
            <v>HDCR</v>
          </cell>
          <cell r="N60" t="str">
            <v>DELPHI Tremblay</v>
          </cell>
          <cell r="P60" t="str">
            <v>sect° 772</v>
          </cell>
          <cell r="R60" t="str">
            <v>Yuchai 4F 2.6L 2V/Cyl</v>
          </cell>
          <cell r="AD60" t="str">
            <v>Bruno BESCHON</v>
          </cell>
          <cell r="AF60" t="str">
            <v>BESCHON B</v>
          </cell>
          <cell r="AI60" t="str">
            <v>BUCKLEY P</v>
          </cell>
        </row>
        <row r="61">
          <cell r="A61" t="str">
            <v>EG4242</v>
          </cell>
          <cell r="B61" t="str">
            <v>DFP1</v>
          </cell>
          <cell r="N61" t="str">
            <v>DELPHI TVS</v>
          </cell>
          <cell r="P61" t="str">
            <v>sect° 773</v>
          </cell>
          <cell r="AD61" t="str">
            <v>Brussatis Richard</v>
          </cell>
          <cell r="AF61" t="str">
            <v>Brussatis R</v>
          </cell>
          <cell r="AI61" t="str">
            <v>Brussatis R</v>
          </cell>
        </row>
        <row r="62">
          <cell r="A62" t="str">
            <v>EG4243</v>
          </cell>
          <cell r="B62" t="str">
            <v>DFI 1.3 Nozzle - PRODUCT</v>
          </cell>
          <cell r="N62" t="str">
            <v>DINALOT</v>
          </cell>
          <cell r="P62" t="str">
            <v>sect° 775</v>
          </cell>
          <cell r="AD62" t="str">
            <v>BUCKLEY Paul</v>
          </cell>
          <cell r="AF62" t="str">
            <v>BUCKLEY P</v>
          </cell>
          <cell r="AI62" t="str">
            <v>BESCHON B</v>
          </cell>
        </row>
        <row r="63">
          <cell r="A63" t="str">
            <v>EG4253</v>
          </cell>
          <cell r="B63" t="str">
            <v>DFP 3.1 Generic pump</v>
          </cell>
          <cell r="N63" t="str">
            <v>DONGAH</v>
          </cell>
          <cell r="P63" t="str">
            <v>sect° 776</v>
          </cell>
          <cell r="AD63" t="str">
            <v>BUOT Laurent</v>
          </cell>
          <cell r="AF63" t="str">
            <v>BUOT L</v>
          </cell>
          <cell r="AI63" t="str">
            <v>BUOT L</v>
          </cell>
        </row>
        <row r="64">
          <cell r="A64" t="str">
            <v>EG4266</v>
          </cell>
          <cell r="B64" t="str">
            <v>DFI 3 Nozzle - PRODUCT</v>
          </cell>
          <cell r="N64" t="str">
            <v>DOSAGE 2000</v>
          </cell>
          <cell r="P64" t="str">
            <v>sect° 777</v>
          </cell>
          <cell r="AD64" t="str">
            <v>BUREAU Gildas</v>
          </cell>
          <cell r="AF64" t="str">
            <v>BUREAU G</v>
          </cell>
          <cell r="AI64" t="str">
            <v>BUREAU G</v>
          </cell>
        </row>
        <row r="65">
          <cell r="A65" t="str">
            <v>EG4273</v>
          </cell>
          <cell r="B65" t="str">
            <v>GM V6 / V8</v>
          </cell>
          <cell r="N65" t="str">
            <v>DRIVETECH</v>
          </cell>
          <cell r="P65" t="str">
            <v>sect° 779</v>
          </cell>
          <cell r="AD65" t="str">
            <v>Burfoot Andy</v>
          </cell>
          <cell r="AF65" t="str">
            <v>Burfoot A</v>
          </cell>
          <cell r="AI65" t="str">
            <v>Burfoot A</v>
          </cell>
        </row>
        <row r="66">
          <cell r="A66" t="str">
            <v>EG4278</v>
          </cell>
          <cell r="B66" t="str">
            <v>JCB 6 cyl MDCR</v>
          </cell>
          <cell r="N66" t="str">
            <v>EATON</v>
          </cell>
          <cell r="P66" t="str">
            <v>sect° 827</v>
          </cell>
          <cell r="AD66" t="str">
            <v>Burke Dave</v>
          </cell>
          <cell r="AF66" t="str">
            <v>BURKE D</v>
          </cell>
          <cell r="AI66" t="str">
            <v>BURKE D</v>
          </cell>
        </row>
        <row r="67">
          <cell r="A67" t="str">
            <v>EG4284</v>
          </cell>
          <cell r="B67" t="str">
            <v>JCB P401 CR System</v>
          </cell>
          <cell r="N67" t="str">
            <v>ELECTRICFIL</v>
          </cell>
          <cell r="AD67" t="str">
            <v>BURNHAM A</v>
          </cell>
          <cell r="AF67" t="str">
            <v>BURNHAM A</v>
          </cell>
          <cell r="AI67" t="str">
            <v>BURNHAM A</v>
          </cell>
        </row>
        <row r="68">
          <cell r="A68" t="str">
            <v>EG4286</v>
          </cell>
          <cell r="B68" t="str">
            <v xml:space="preserve">GMDAT Z20D / Z22D Euro V </v>
          </cell>
          <cell r="N68" t="str">
            <v>ELTH</v>
          </cell>
          <cell r="AD68" t="str">
            <v>BURON GILLES</v>
          </cell>
          <cell r="AF68" t="str">
            <v>BURON G</v>
          </cell>
          <cell r="AI68" t="str">
            <v>BURON G</v>
          </cell>
        </row>
        <row r="69">
          <cell r="A69" t="str">
            <v>EG4287</v>
          </cell>
          <cell r="B69" t="str">
            <v>(UHPI) Ultra High Pressure Injection</v>
          </cell>
          <cell r="N69" t="str">
            <v>ENRICAU</v>
          </cell>
          <cell r="AD69" t="str">
            <v>Butler Phil</v>
          </cell>
          <cell r="AF69" t="str">
            <v>Butler P</v>
          </cell>
          <cell r="AI69" t="str">
            <v>Butler P</v>
          </cell>
        </row>
        <row r="70">
          <cell r="A70" t="str">
            <v>EG5015</v>
          </cell>
          <cell r="B70" t="str">
            <v>APZ</v>
          </cell>
          <cell r="N70" t="str">
            <v>EPCOS</v>
          </cell>
          <cell r="AD70" t="str">
            <v>CABOURG Y</v>
          </cell>
          <cell r="AF70" t="str">
            <v>CABOURG Y</v>
          </cell>
          <cell r="AI70" t="str">
            <v>CABOURG Y</v>
          </cell>
        </row>
        <row r="71">
          <cell r="A71" t="str">
            <v>EG5015/R</v>
          </cell>
          <cell r="B71" t="str">
            <v>Support activités Lux/ Gillingham</v>
          </cell>
          <cell r="N71" t="str">
            <v>ERMETO</v>
          </cell>
          <cell r="AD71" t="str">
            <v>CABROL XAVIER</v>
          </cell>
          <cell r="AF71" t="str">
            <v>CABROL X</v>
          </cell>
          <cell r="AI71" t="str">
            <v>CABROL X</v>
          </cell>
        </row>
        <row r="72">
          <cell r="A72" t="str">
            <v>EG5017</v>
          </cell>
          <cell r="B72" t="str">
            <v>NICE HCCI E5</v>
          </cell>
          <cell r="N72" t="str">
            <v>ESEX</v>
          </cell>
          <cell r="AD72" t="str">
            <v>CADORET MARC</v>
          </cell>
          <cell r="AF72" t="str">
            <v>CADORET M</v>
          </cell>
          <cell r="AI72" t="str">
            <v>CADORET M</v>
          </cell>
        </row>
        <row r="73">
          <cell r="A73" t="str">
            <v>EG5018</v>
          </cell>
          <cell r="B73" t="str">
            <v>HCCI - PRODUCT &amp; PROCESS</v>
          </cell>
          <cell r="N73" t="str">
            <v>ESTAMFOR</v>
          </cell>
          <cell r="AD73" t="str">
            <v>Calnan Peter</v>
          </cell>
          <cell r="AF73" t="str">
            <v>Calnan P</v>
          </cell>
          <cell r="AI73" t="str">
            <v>Calnan P</v>
          </cell>
        </row>
        <row r="74">
          <cell r="A74" t="str">
            <v>EG5019</v>
          </cell>
          <cell r="B74" t="str">
            <v>Diesel Fuel / Pump</v>
          </cell>
          <cell r="N74" t="str">
            <v>ETIKOUEST</v>
          </cell>
          <cell r="AD74" t="str">
            <v>Calonne Jerome</v>
          </cell>
          <cell r="AF74" t="str">
            <v>Calonne J</v>
          </cell>
          <cell r="AI74" t="str">
            <v>Calonne J</v>
          </cell>
        </row>
        <row r="75">
          <cell r="A75" t="str">
            <v>EG5020</v>
          </cell>
          <cell r="B75" t="str">
            <v>VON/TVT-DFI 3 Noz-PRODUCT</v>
          </cell>
          <cell r="N75" t="str">
            <v>EUROBALL</v>
          </cell>
          <cell r="AD75" t="str">
            <v>CAPPELLETTI Pierre</v>
          </cell>
          <cell r="AF75" t="str">
            <v>CAPPELLETTI Pierre</v>
          </cell>
          <cell r="AI75" t="str">
            <v>CAPPELLETTI Pierre</v>
          </cell>
        </row>
        <row r="76">
          <cell r="A76" t="str">
            <v>EG5024</v>
          </cell>
          <cell r="B76" t="str">
            <v>GMR DA Piezo Evaluation</v>
          </cell>
          <cell r="N76" t="str">
            <v>EURODEC</v>
          </cell>
          <cell r="AD76" t="str">
            <v>CARDON CHRISTOPHE</v>
          </cell>
          <cell r="AF76" t="str">
            <v>CARDON C</v>
          </cell>
          <cell r="AI76" t="str">
            <v>CARDON C</v>
          </cell>
        </row>
        <row r="77">
          <cell r="A77" t="str">
            <v>EG6255</v>
          </cell>
          <cell r="B77" t="str">
            <v>Combustion Simulation / Analysis</v>
          </cell>
          <cell r="N77" t="str">
            <v>FCI</v>
          </cell>
          <cell r="AD77" t="str">
            <v>CARDONA OLIVIER</v>
          </cell>
          <cell r="AF77" t="str">
            <v>CARDONA O</v>
          </cell>
          <cell r="AI77" t="str">
            <v>CARDONA O</v>
          </cell>
        </row>
        <row r="78">
          <cell r="A78" t="str">
            <v>EG8147</v>
          </cell>
          <cell r="B78" t="str">
            <v>Large DI Combustion</v>
          </cell>
          <cell r="N78" t="str">
            <v>FIMATEC</v>
          </cell>
          <cell r="AD78" t="str">
            <v>CARNEAU STEPHANE</v>
          </cell>
          <cell r="AF78" t="str">
            <v>CARNEAU S</v>
          </cell>
          <cell r="AI78" t="str">
            <v>CARNEAU S</v>
          </cell>
        </row>
        <row r="79">
          <cell r="A79" t="str">
            <v>EG8148</v>
          </cell>
          <cell r="B79" t="str">
            <v>HSDI Combustion</v>
          </cell>
          <cell r="N79" t="str">
            <v>Ford Centre Loire</v>
          </cell>
          <cell r="AD79" t="str">
            <v>CARRE BENOIT</v>
          </cell>
          <cell r="AF79" t="str">
            <v>CARRE B</v>
          </cell>
          <cell r="AI79" t="str">
            <v>CARRE B</v>
          </cell>
        </row>
        <row r="80">
          <cell r="A80" t="str">
            <v>EG9007</v>
          </cell>
          <cell r="B80" t="str">
            <v>Integ Cyl Press Sensor (ICPS)</v>
          </cell>
          <cell r="N80" t="str">
            <v>FORM AIN</v>
          </cell>
          <cell r="AD80" t="str">
            <v>CATIER Marie Jacqueline</v>
          </cell>
          <cell r="AF80" t="str">
            <v>CATIER MJ</v>
          </cell>
          <cell r="AI80" t="str">
            <v>CATIER MJ</v>
          </cell>
        </row>
        <row r="81">
          <cell r="A81" t="str">
            <v>EH2874</v>
          </cell>
          <cell r="B81" t="str">
            <v>LOGAN Filter World Wide</v>
          </cell>
          <cell r="N81" t="str">
            <v>FOURNEL &amp; GARNIER</v>
          </cell>
          <cell r="AD81" t="str">
            <v>CEZON NICOLAS</v>
          </cell>
          <cell r="AF81" t="str">
            <v>CEZON N</v>
          </cell>
          <cell r="AI81" t="str">
            <v>CEZON N</v>
          </cell>
        </row>
        <row r="82">
          <cell r="A82" t="str">
            <v>MC1702</v>
          </cell>
          <cell r="B82" t="str">
            <v>Manufacturing support Blois</v>
          </cell>
          <cell r="N82" t="str">
            <v>FRANK et PIGNARD</v>
          </cell>
          <cell r="AD82" t="str">
            <v>CHANLIAT CYRILLE</v>
          </cell>
          <cell r="AF82" t="str">
            <v>CHANLIAT C</v>
          </cell>
          <cell r="AI82" t="str">
            <v>CHANLIAT C</v>
          </cell>
        </row>
        <row r="83">
          <cell r="A83" t="str">
            <v>MC1710</v>
          </cell>
          <cell r="B83" t="str">
            <v>Dvpt rail Turquie</v>
          </cell>
          <cell r="N83" t="str">
            <v>FREUDENBERG</v>
          </cell>
          <cell r="AD83" t="str">
            <v>CHARREIRE DOMINIQUE</v>
          </cell>
          <cell r="AF83" t="str">
            <v>CHARREIRE D</v>
          </cell>
          <cell r="AI83" t="str">
            <v>CHARREIRE D</v>
          </cell>
        </row>
        <row r="84">
          <cell r="A84" t="str">
            <v>MC1711</v>
          </cell>
          <cell r="B84" t="str">
            <v>Rail machining in IZMIR</v>
          </cell>
          <cell r="N84" t="str">
            <v>FUJIFILTER</v>
          </cell>
          <cell r="AD84" t="str">
            <v>Charret Patrice</v>
          </cell>
          <cell r="AF84" t="str">
            <v>Charret P</v>
          </cell>
          <cell r="AI84" t="str">
            <v>Charret P</v>
          </cell>
        </row>
        <row r="85">
          <cell r="A85" t="str">
            <v>MC1712</v>
          </cell>
          <cell r="B85" t="str">
            <v xml:space="preserve">Trsfert ligne assblge &amp; test PI CR en Corée </v>
          </cell>
          <cell r="N85" t="str">
            <v>G RAU</v>
          </cell>
          <cell r="AD85" t="str">
            <v>CHAUVET Stephane</v>
          </cell>
          <cell r="AF85" t="str">
            <v>CHAUVET S</v>
          </cell>
          <cell r="AI85" t="str">
            <v>CHAUVET S</v>
          </cell>
        </row>
        <row r="86">
          <cell r="A86" t="str">
            <v>MC1717</v>
          </cell>
          <cell r="B86" t="str">
            <v>DFP1 Assembly &amp; Test localization in India (DTVS)</v>
          </cell>
          <cell r="N86" t="str">
            <v>GATTEFIN</v>
          </cell>
          <cell r="AD86" t="str">
            <v>CHEVALLIER FRANCOIS</v>
          </cell>
          <cell r="AF86" t="str">
            <v>CHEVALLIER F</v>
          </cell>
          <cell r="AI86" t="str">
            <v>CHEVALLIER F</v>
          </cell>
        </row>
        <row r="87">
          <cell r="A87" t="str">
            <v>MC1719</v>
          </cell>
          <cell r="B87" t="str">
            <v>DFI 1.1 -1.3 Localization at DTVS</v>
          </cell>
          <cell r="N87" t="str">
            <v>GEMINI</v>
          </cell>
          <cell r="AD87" t="str">
            <v>Chevreau Eric Dt</v>
          </cell>
          <cell r="AF87" t="str">
            <v>Chevreau E</v>
          </cell>
          <cell r="AI87" t="str">
            <v>Chevreau E</v>
          </cell>
        </row>
        <row r="88">
          <cell r="A88" t="str">
            <v>MC1720</v>
          </cell>
          <cell r="B88" t="str">
            <v>Industrialisation Injector Common Rail in Romania (IASI)</v>
          </cell>
          <cell r="N88" t="str">
            <v>GEVELOT</v>
          </cell>
          <cell r="AD88" t="str">
            <v>CHEVROLLIER PATRICE</v>
          </cell>
          <cell r="AF88" t="str">
            <v>CHEVROLLIER P</v>
          </cell>
          <cell r="AI88" t="str">
            <v>CHEVROLLIER P</v>
          </cell>
        </row>
        <row r="89">
          <cell r="A89" t="str">
            <v>MC1721</v>
          </cell>
          <cell r="B89" t="str">
            <v>Industrialisation Pump Common Rail in Romania (IASI)</v>
          </cell>
          <cell r="N89" t="str">
            <v>GOURREAU</v>
          </cell>
          <cell r="AD89" t="str">
            <v>CHIREZ LAURENCE</v>
          </cell>
          <cell r="AF89" t="str">
            <v>CHIREZ L</v>
          </cell>
          <cell r="AI89" t="str">
            <v>CHIREZ L</v>
          </cell>
        </row>
        <row r="90">
          <cell r="A90" t="str">
            <v>MC1722</v>
          </cell>
          <cell r="B90" t="str">
            <v>Flow Measurement Cell</v>
          </cell>
          <cell r="N90" t="str">
            <v>GREEN FILTER</v>
          </cell>
          <cell r="AD90" t="str">
            <v>Coelho Paulo</v>
          </cell>
          <cell r="AF90" t="str">
            <v>Coelho P</v>
          </cell>
          <cell r="AI90" t="str">
            <v>Coelho P</v>
          </cell>
        </row>
        <row r="91">
          <cell r="A91" t="str">
            <v>MC9006</v>
          </cell>
          <cell r="B91" t="str">
            <v>Support MEI Medium Duty</v>
          </cell>
          <cell r="N91" t="str">
            <v>GUERIN</v>
          </cell>
          <cell r="AD91" t="str">
            <v>Coffy Franck</v>
          </cell>
          <cell r="AF91" t="str">
            <v>Coffy F</v>
          </cell>
          <cell r="AI91" t="str">
            <v>Coffy F</v>
          </cell>
        </row>
        <row r="92">
          <cell r="A92" t="str">
            <v>MG1139</v>
          </cell>
          <cell r="B92" t="str">
            <v>Injection Holes - PROCESS</v>
          </cell>
          <cell r="N92" t="str">
            <v>Harth &amp; Buss</v>
          </cell>
          <cell r="AD92" t="str">
            <v>COGREL PHILIPPE</v>
          </cell>
          <cell r="AF92" t="str">
            <v>COGREL P</v>
          </cell>
          <cell r="AI92" t="str">
            <v>COGREL P</v>
          </cell>
        </row>
        <row r="93">
          <cell r="A93" t="str">
            <v>PC0418</v>
          </cell>
          <cell r="B93" t="str">
            <v>PSA DW8 L4 EOBD</v>
          </cell>
          <cell r="N93" t="str">
            <v>HIRSCHVOGEL</v>
          </cell>
          <cell r="AD93" t="str">
            <v>COLY ARNAUD</v>
          </cell>
          <cell r="AF93" t="str">
            <v>COLY A</v>
          </cell>
          <cell r="AI93" t="str">
            <v>COLY A</v>
          </cell>
        </row>
        <row r="94">
          <cell r="A94" t="str">
            <v>PC0481</v>
          </cell>
          <cell r="B94" t="str">
            <v>Plated paper for filter</v>
          </cell>
          <cell r="N94" t="str">
            <v>IFK-Isofluor</v>
          </cell>
          <cell r="AD94" t="str">
            <v>CONDAMIN PHILIPPE</v>
          </cell>
          <cell r="AF94" t="str">
            <v>CONDAMIN P</v>
          </cell>
          <cell r="AI94" t="str">
            <v>CONDAMIN P</v>
          </cell>
        </row>
        <row r="95">
          <cell r="A95" t="str">
            <v>PC0584</v>
          </cell>
          <cell r="B95" t="str">
            <v>DC OM646 110kw Generic</v>
          </cell>
          <cell r="N95" t="str">
            <v>IFTS</v>
          </cell>
          <cell r="AD95" t="str">
            <v>CORDIER Anthony</v>
          </cell>
          <cell r="AF95" t="str">
            <v>CORDIER Anthony</v>
          </cell>
          <cell r="AI95" t="str">
            <v>CORDIER Anthony</v>
          </cell>
        </row>
        <row r="96">
          <cell r="A96" t="str">
            <v>PC0621</v>
          </cell>
          <cell r="B96" t="str">
            <v>Ssangyong D27DT 5 cyl</v>
          </cell>
          <cell r="N96" t="str">
            <v>INA ROULEMENT</v>
          </cell>
          <cell r="AD96" t="str">
            <v>Cornet Christophe</v>
          </cell>
          <cell r="AF96" t="str">
            <v>Cornet C</v>
          </cell>
          <cell r="AI96" t="str">
            <v>Cornet C</v>
          </cell>
        </row>
        <row r="97">
          <cell r="A97" t="str">
            <v>PC0625</v>
          </cell>
          <cell r="B97" t="str">
            <v>Réduc. Emis for CR 3 &amp; 4</v>
          </cell>
          <cell r="N97" t="str">
            <v>INP Grenoble</v>
          </cell>
          <cell r="AD97" t="str">
            <v>COULANGE Maxime</v>
          </cell>
          <cell r="AF97" t="str">
            <v>COULANGE M</v>
          </cell>
          <cell r="AI97" t="str">
            <v>COULANGE M</v>
          </cell>
        </row>
        <row r="98">
          <cell r="A98" t="str">
            <v>PC0638</v>
          </cell>
          <cell r="B98" t="str">
            <v>Filtration PSA DV4/DV6</v>
          </cell>
          <cell r="N98" t="str">
            <v>INTERFACE TEC</v>
          </cell>
          <cell r="AD98" t="str">
            <v>COURTEMANCHE Bernard</v>
          </cell>
          <cell r="AF98" t="str">
            <v>COURTEMANCHE B</v>
          </cell>
          <cell r="AI98" t="str">
            <v>COURTEMANCHE B</v>
          </cell>
        </row>
        <row r="99">
          <cell r="A99" t="str">
            <v>PC0639</v>
          </cell>
          <cell r="B99" t="str">
            <v>PSA ADVANCED (all engines)</v>
          </cell>
          <cell r="N99" t="str">
            <v>INYECTAMETAL</v>
          </cell>
          <cell r="AD99" t="str">
            <v>Croissant Karlheinz</v>
          </cell>
          <cell r="AF99" t="str">
            <v>Croissant K</v>
          </cell>
          <cell r="AI99" t="str">
            <v>Croissant K</v>
          </cell>
        </row>
        <row r="100">
          <cell r="A100" t="str">
            <v>PC0640</v>
          </cell>
          <cell r="B100" t="str">
            <v>John Deere</v>
          </cell>
          <cell r="N100" t="str">
            <v>INZI</v>
          </cell>
          <cell r="AD100" t="str">
            <v>CYR JEAN-CLAUDE</v>
          </cell>
          <cell r="AF100" t="str">
            <v>CYR JC</v>
          </cell>
          <cell r="AI100" t="str">
            <v>CYR JC</v>
          </cell>
        </row>
        <row r="101">
          <cell r="A101" t="str">
            <v>PC0644</v>
          </cell>
          <cell r="B101" t="str">
            <v>K9K HP E3</v>
          </cell>
          <cell r="N101" t="str">
            <v>ITT Industries</v>
          </cell>
          <cell r="AD101" t="str">
            <v>DA COSTA MANUEL</v>
          </cell>
          <cell r="AF101" t="str">
            <v>DA COSTA M</v>
          </cell>
          <cell r="AI101" t="str">
            <v>DA COSTA M</v>
          </cell>
        </row>
        <row r="102">
          <cell r="A102" t="str">
            <v>PC0654</v>
          </cell>
          <cell r="B102" t="str">
            <v>Filtre RSA platforme B</v>
          </cell>
          <cell r="N102" t="str">
            <v>KANCA</v>
          </cell>
          <cell r="AD102" t="str">
            <v>DALE Malcolm</v>
          </cell>
          <cell r="AF102" t="str">
            <v>DALE M</v>
          </cell>
          <cell r="AI102" t="str">
            <v>DALE M</v>
          </cell>
        </row>
        <row r="103">
          <cell r="A103" t="str">
            <v>PC0661</v>
          </cell>
          <cell r="B103" t="str">
            <v>Advance Engineering Filtration</v>
          </cell>
          <cell r="N103" t="str">
            <v>KENDRION</v>
          </cell>
          <cell r="AD103" t="str">
            <v>DALLEAU FABRICE</v>
          </cell>
          <cell r="AF103" t="str">
            <v>DALLEAU F</v>
          </cell>
          <cell r="AI103" t="str">
            <v>DALLEAU F</v>
          </cell>
        </row>
        <row r="104">
          <cell r="A104" t="str">
            <v>PC0703</v>
          </cell>
          <cell r="B104" t="str">
            <v>Research with Laboratories</v>
          </cell>
          <cell r="N104" t="str">
            <v>KERN und LIEBERS GMGH</v>
          </cell>
          <cell r="AD104" t="str">
            <v>DARCHE PASCAL</v>
          </cell>
          <cell r="AF104" t="str">
            <v>DARCHE P</v>
          </cell>
          <cell r="AI104" t="str">
            <v>DARCHE P</v>
          </cell>
        </row>
        <row r="105">
          <cell r="A105" t="str">
            <v>PC0717</v>
          </cell>
          <cell r="B105" t="str">
            <v>HMC/KIA J2,9 EU IV</v>
          </cell>
          <cell r="N105" t="str">
            <v>Kiveton Park Steel</v>
          </cell>
          <cell r="AD105" t="str">
            <v>DAVEAU CHRISTIAN</v>
          </cell>
          <cell r="AF105" t="str">
            <v>DAVEAU C</v>
          </cell>
          <cell r="AI105" t="str">
            <v>DAVEAU C</v>
          </cell>
        </row>
        <row r="106">
          <cell r="A106" t="str">
            <v>PC0747</v>
          </cell>
          <cell r="B106" t="str">
            <v>DFI 1.4 1800 bars</v>
          </cell>
          <cell r="N106" t="str">
            <v>KUMMER</v>
          </cell>
          <cell r="AD106" t="str">
            <v>DE OLIVEIRA Jorge</v>
          </cell>
          <cell r="AF106" t="str">
            <v>DE OLIVEIRA J</v>
          </cell>
          <cell r="AI106" t="str">
            <v>DE OLIVEIRA J</v>
          </cell>
        </row>
        <row r="107">
          <cell r="A107" t="str">
            <v>PC1715</v>
          </cell>
          <cell r="B107" t="str">
            <v>RENAULT support vie série EURO IV</v>
          </cell>
          <cell r="N107" t="str">
            <v>KUSS EUROPE</v>
          </cell>
          <cell r="AD107" t="str">
            <v>DECAUX DANIEL</v>
          </cell>
          <cell r="AF107" t="str">
            <v>DECAUX D</v>
          </cell>
          <cell r="AI107" t="str">
            <v>DECAUX D</v>
          </cell>
        </row>
        <row r="108">
          <cell r="A108" t="str">
            <v>PC2281</v>
          </cell>
          <cell r="B108" t="str">
            <v>Renault X95 Step1 DCM3.4</v>
          </cell>
          <cell r="N108" t="str">
            <v>KYOCERA</v>
          </cell>
          <cell r="AD108" t="str">
            <v>Deconchat Herve</v>
          </cell>
          <cell r="AF108" t="str">
            <v>Deconchat H</v>
          </cell>
          <cell r="AI108" t="str">
            <v>Deconchat H</v>
          </cell>
        </row>
        <row r="109">
          <cell r="A109" t="str">
            <v>PC2800</v>
          </cell>
          <cell r="B109" t="str">
            <v>K9K E4 multi inj X84</v>
          </cell>
          <cell r="N109" t="str">
            <v>LACROIX</v>
          </cell>
          <cell r="AD109" t="str">
            <v>DECOURT Philippe</v>
          </cell>
          <cell r="AF109" t="str">
            <v>DECOURT P</v>
          </cell>
          <cell r="AI109" t="str">
            <v>DECOURT P</v>
          </cell>
        </row>
        <row r="110">
          <cell r="A110" t="str">
            <v>PC2808</v>
          </cell>
          <cell r="B110" t="str">
            <v>BMC M140</v>
          </cell>
          <cell r="N110" t="str">
            <v>LAJOUS</v>
          </cell>
          <cell r="AD110" t="str">
            <v>DEFOND Laurent</v>
          </cell>
          <cell r="AF110" t="str">
            <v>DEFOND L</v>
          </cell>
          <cell r="AI110" t="str">
            <v>DEFOND L</v>
          </cell>
        </row>
        <row r="111">
          <cell r="A111" t="str">
            <v>PC2809</v>
          </cell>
          <cell r="B111" t="str">
            <v>FORD Lynx C1</v>
          </cell>
          <cell r="N111" t="str">
            <v>LINAMAR</v>
          </cell>
          <cell r="AD111" t="str">
            <v>Degorce Frederic</v>
          </cell>
          <cell r="AF111" t="str">
            <v>Degorce F</v>
          </cell>
          <cell r="AI111" t="str">
            <v>Degorce F</v>
          </cell>
        </row>
        <row r="112">
          <cell r="A112" t="str">
            <v>PC2811</v>
          </cell>
          <cell r="B112" t="str">
            <v>SYMC CDPF development</v>
          </cell>
          <cell r="N112" t="str">
            <v>LJF</v>
          </cell>
          <cell r="AD112" t="str">
            <v>DELABROUILLE OLIVIER</v>
          </cell>
          <cell r="AF112" t="str">
            <v>DELABROUILLE O</v>
          </cell>
          <cell r="AI112" t="str">
            <v>DELABROUILLE O</v>
          </cell>
        </row>
        <row r="113">
          <cell r="A113" t="str">
            <v>PC2812</v>
          </cell>
          <cell r="B113" t="str">
            <v>CHERY 1.9l 4cyl Sedan</v>
          </cell>
          <cell r="N113" t="str">
            <v>Magasin Labo</v>
          </cell>
          <cell r="AD113" t="str">
            <v>Delage Damien</v>
          </cell>
          <cell r="AF113" t="str">
            <v>Delage Damien</v>
          </cell>
          <cell r="AI113" t="str">
            <v>Delage D</v>
          </cell>
        </row>
        <row r="114">
          <cell r="A114" t="str">
            <v>PC2813</v>
          </cell>
          <cell r="B114" t="str">
            <v>SYMC 3,2l 6cyl Y&amp;W</v>
          </cell>
          <cell r="N114" t="str">
            <v>MALLARD</v>
          </cell>
          <cell r="AD114" t="str">
            <v>Delbos Alexandre</v>
          </cell>
          <cell r="AF114" t="str">
            <v>DELBOS A</v>
          </cell>
          <cell r="AI114" t="str">
            <v>DELBOS A</v>
          </cell>
        </row>
        <row r="115">
          <cell r="A115" t="str">
            <v>PC2814</v>
          </cell>
          <cell r="B115" t="str">
            <v>SYMC E4 Demo</v>
          </cell>
          <cell r="N115" t="str">
            <v>MAP</v>
          </cell>
          <cell r="AD115" t="str">
            <v>Delvalle Helene</v>
          </cell>
          <cell r="AF115" t="str">
            <v>DELVALLE H</v>
          </cell>
          <cell r="AI115" t="str">
            <v>DELVALLE H</v>
          </cell>
        </row>
        <row r="116">
          <cell r="A116" t="str">
            <v>PC2816</v>
          </cell>
          <cell r="B116" t="str">
            <v>FIAT 1.25l JTD Demonstrator</v>
          </cell>
          <cell r="N116" t="str">
            <v>MARTIN JOSEPH</v>
          </cell>
          <cell r="AD116" t="str">
            <v>Demeyer Michaele</v>
          </cell>
          <cell r="AF116" t="str">
            <v>Demeyer M</v>
          </cell>
          <cell r="AI116" t="str">
            <v>Demeyer M</v>
          </cell>
        </row>
        <row r="117">
          <cell r="A117" t="str">
            <v>PC2817</v>
          </cell>
          <cell r="B117" t="str">
            <v>DC OM651 solenoid 1800 bar</v>
          </cell>
          <cell r="N117" t="str">
            <v>MARTINREA</v>
          </cell>
          <cell r="AD117" t="str">
            <v>DESBATIS Hervé</v>
          </cell>
          <cell r="AF117" t="str">
            <v>DESBATIS H</v>
          </cell>
          <cell r="AI117" t="str">
            <v>DESBATIS H</v>
          </cell>
        </row>
        <row r="118">
          <cell r="A118" t="str">
            <v>PC2821</v>
          </cell>
          <cell r="B118" t="str">
            <v>PSA DW10B TED4</v>
          </cell>
          <cell r="N118" t="str">
            <v>Maximator</v>
          </cell>
          <cell r="AD118" t="str">
            <v>DESMAY JEAN-NOEL</v>
          </cell>
          <cell r="AF118" t="str">
            <v>DESMAY JN</v>
          </cell>
          <cell r="AI118" t="str">
            <v>DESMAY JN</v>
          </cell>
        </row>
        <row r="119">
          <cell r="A119" t="str">
            <v>PC2822</v>
          </cell>
          <cell r="B119" t="str">
            <v>PSA DV6 Metallic filter</v>
          </cell>
          <cell r="N119" t="str">
            <v>MDVL</v>
          </cell>
          <cell r="AD119" t="str">
            <v>DESNOUES GERARD</v>
          </cell>
          <cell r="AF119" t="str">
            <v>DESNOUES G</v>
          </cell>
          <cell r="AI119" t="str">
            <v>DESNOUES G</v>
          </cell>
        </row>
        <row r="120">
          <cell r="A120" t="str">
            <v>PC2823</v>
          </cell>
          <cell r="B120" t="str">
            <v>TELCO 2,2L DI E4</v>
          </cell>
          <cell r="N120" t="str">
            <v>ME Injecteur</v>
          </cell>
          <cell r="AD120" t="str">
            <v>Diard Frederic</v>
          </cell>
          <cell r="AF120" t="str">
            <v>Diard F</v>
          </cell>
          <cell r="AI120" t="str">
            <v>Diard F</v>
          </cell>
        </row>
        <row r="121">
          <cell r="A121" t="str">
            <v>PC2824</v>
          </cell>
          <cell r="B121" t="str">
            <v>JMC 2,8L 4cyl E3</v>
          </cell>
          <cell r="N121" t="str">
            <v>ME Rail</v>
          </cell>
          <cell r="AD121" t="str">
            <v>DIAZ Félix</v>
          </cell>
          <cell r="AF121" t="str">
            <v>DIAZ F</v>
          </cell>
          <cell r="AI121" t="str">
            <v>DIAZ F</v>
          </cell>
        </row>
        <row r="122">
          <cell r="A122" t="str">
            <v>PC2825</v>
          </cell>
          <cell r="B122" t="str">
            <v>PED RSA</v>
          </cell>
          <cell r="N122" t="str">
            <v>MetalTemple</v>
          </cell>
          <cell r="AD122" t="str">
            <v>Djilli Azzeddine</v>
          </cell>
          <cell r="AF122" t="str">
            <v>Djilli A</v>
          </cell>
          <cell r="AI122" t="str">
            <v>Djilli A</v>
          </cell>
        </row>
        <row r="123">
          <cell r="A123" t="str">
            <v>PC2827</v>
          </cell>
          <cell r="B123" t="str">
            <v>K9K SM3 E4</v>
          </cell>
          <cell r="N123" t="str">
            <v>Métrologie</v>
          </cell>
          <cell r="AD123" t="str">
            <v>DO NASCIMENTO GERMANO</v>
          </cell>
          <cell r="AF123" t="str">
            <v>DO NASCIMENTO G</v>
          </cell>
          <cell r="AI123" t="str">
            <v>DO NASCIMENTO G</v>
          </cell>
        </row>
        <row r="124">
          <cell r="A124" t="str">
            <v>PC2828</v>
          </cell>
          <cell r="B124" t="str">
            <v>K9K E5</v>
          </cell>
          <cell r="N124" t="str">
            <v>METROTECH</v>
          </cell>
          <cell r="AD124" t="str">
            <v>DOBBELS PASCAL</v>
          </cell>
          <cell r="AF124" t="str">
            <v>DOBBELS P</v>
          </cell>
          <cell r="AI124" t="str">
            <v>DOBBELS P</v>
          </cell>
        </row>
        <row r="125">
          <cell r="A125" t="str">
            <v>PC2829</v>
          </cell>
          <cell r="B125" t="str">
            <v>DC OM646 125kw EVO</v>
          </cell>
          <cell r="N125" t="str">
            <v>MGB</v>
          </cell>
          <cell r="AD125" t="str">
            <v>Dober Gavin</v>
          </cell>
          <cell r="AF125" t="str">
            <v>Dober G</v>
          </cell>
          <cell r="AI125" t="str">
            <v>Dober G</v>
          </cell>
        </row>
        <row r="126">
          <cell r="A126" t="str">
            <v>PC2833</v>
          </cell>
          <cell r="B126" t="str">
            <v>SYMC D27DTP 5 cyl Rexton</v>
          </cell>
          <cell r="N126" t="str">
            <v>MINITUBES</v>
          </cell>
          <cell r="AD126" t="str">
            <v>Doradoux Laurent</v>
          </cell>
          <cell r="AF126" t="str">
            <v>DORADOUX L</v>
          </cell>
          <cell r="AI126" t="str">
            <v>DORADOUX L</v>
          </cell>
        </row>
        <row r="127">
          <cell r="A127" t="str">
            <v>PC2834</v>
          </cell>
          <cell r="B127" t="str">
            <v>YUCHAI 1,2l 4cyl Diana</v>
          </cell>
          <cell r="N127" t="str">
            <v>MOTOROLA</v>
          </cell>
          <cell r="AD127" t="str">
            <v>DOUGET JEAN-LUC</v>
          </cell>
          <cell r="AF127" t="str">
            <v>DOUGET JL</v>
          </cell>
          <cell r="AI127" t="str">
            <v>DOUGET JL</v>
          </cell>
        </row>
        <row r="128">
          <cell r="A128" t="str">
            <v>PC2835</v>
          </cell>
          <cell r="B128" t="str">
            <v>SYMC D27DT 5 cyl Y250 E4</v>
          </cell>
          <cell r="N128" t="str">
            <v>MURATA</v>
          </cell>
          <cell r="AD128" t="str">
            <v>DUBAIL Damien</v>
          </cell>
          <cell r="AF128" t="str">
            <v>DUBAIL D</v>
          </cell>
          <cell r="AI128" t="str">
            <v>DUBAIL D</v>
          </cell>
        </row>
        <row r="129">
          <cell r="A129" t="str">
            <v>PC2836</v>
          </cell>
          <cell r="B129" t="str">
            <v>SYMC D20DT 4 cyl D100 E4</v>
          </cell>
          <cell r="N129" t="str">
            <v>OPCA</v>
          </cell>
          <cell r="AD129" t="str">
            <v>DUBOIS Christophe</v>
          </cell>
          <cell r="AF129" t="str">
            <v>DUBOIS C</v>
          </cell>
          <cell r="AI129" t="str">
            <v>DUBOIS C</v>
          </cell>
        </row>
        <row r="130">
          <cell r="A130" t="str">
            <v>PC2838</v>
          </cell>
          <cell r="B130" t="str">
            <v>YUCHAI 0,9l 3cyl</v>
          </cell>
          <cell r="N130" t="str">
            <v>OREFI BERLANCOURT</v>
          </cell>
          <cell r="AD130" t="str">
            <v>Dudek Christophe</v>
          </cell>
          <cell r="AF130" t="str">
            <v>Dudek C</v>
          </cell>
          <cell r="AI130" t="str">
            <v>Dudek C</v>
          </cell>
        </row>
        <row r="131">
          <cell r="A131" t="str">
            <v>PC2843</v>
          </cell>
          <cell r="B131" t="str">
            <v>DC OM651 Piezo 2000 bar</v>
          </cell>
          <cell r="N131" t="str">
            <v>OVAKO ACIER</v>
          </cell>
          <cell r="AD131" t="str">
            <v>DUDUYER JEAN YVES</v>
          </cell>
          <cell r="AF131" t="str">
            <v>DUDUYER JY</v>
          </cell>
          <cell r="AI131" t="str">
            <v>DUDUYER JY</v>
          </cell>
        </row>
        <row r="132">
          <cell r="A132" t="str">
            <v>PC2844</v>
          </cell>
          <cell r="B132" t="str">
            <v>RSA Turkey X90/X61</v>
          </cell>
          <cell r="N132" t="str">
            <v>P&amp;K</v>
          </cell>
          <cell r="AD132" t="str">
            <v>DUVERNOIS NICOLAS</v>
          </cell>
          <cell r="AF132" t="str">
            <v>DUVERNOIS N</v>
          </cell>
          <cell r="AI132" t="str">
            <v>DUVERNOIS N</v>
          </cell>
        </row>
        <row r="133">
          <cell r="A133" t="str">
            <v>PC2845</v>
          </cell>
          <cell r="B133" t="str">
            <v>DC OM642 3.0L Piezo V6 Euro5</v>
          </cell>
          <cell r="N133" t="str">
            <v>PAPON</v>
          </cell>
          <cell r="AD133" t="str">
            <v>EDMEADS MICHAEL</v>
          </cell>
          <cell r="AF133" t="str">
            <v>EDMEADS M</v>
          </cell>
          <cell r="AI133" t="str">
            <v>EDMEADS M</v>
          </cell>
        </row>
        <row r="134">
          <cell r="A134" t="str">
            <v>PC2850</v>
          </cell>
          <cell r="B134" t="str">
            <v>VW</v>
          </cell>
          <cell r="N134" t="str">
            <v>PARAGON</v>
          </cell>
          <cell r="AD134" t="str">
            <v>ENTERS RICHARD</v>
          </cell>
          <cell r="AF134" t="str">
            <v>ENTERS R</v>
          </cell>
          <cell r="AI134" t="str">
            <v>ENTERS R</v>
          </cell>
        </row>
        <row r="135">
          <cell r="A135" t="str">
            <v>PC2851</v>
          </cell>
          <cell r="B135" t="str">
            <v>Main Project</v>
          </cell>
          <cell r="N135" t="str">
            <v>PCE</v>
          </cell>
          <cell r="AD135" t="str">
            <v>ETIENNE BRUNO</v>
          </cell>
          <cell r="AF135" t="str">
            <v>ETIENNE B</v>
          </cell>
          <cell r="AI135" t="str">
            <v>ETIENNE B</v>
          </cell>
        </row>
        <row r="136">
          <cell r="A136" t="str">
            <v>PC2851</v>
          </cell>
          <cell r="B136" t="str">
            <v>PSA DW10CTED4 EURO V</v>
          </cell>
          <cell r="N136" t="str">
            <v>PILOT Industries</v>
          </cell>
          <cell r="AD136" t="str">
            <v>Etienne Gabriel</v>
          </cell>
          <cell r="AF136" t="str">
            <v>Etienne G</v>
          </cell>
          <cell r="AI136" t="str">
            <v>Etienne G</v>
          </cell>
        </row>
        <row r="137">
          <cell r="A137" t="str">
            <v>PC2851/V</v>
          </cell>
          <cell r="B137" t="str">
            <v>Validation</v>
          </cell>
          <cell r="N137" t="str">
            <v>Pilot Line Blois</v>
          </cell>
          <cell r="AD137" t="str">
            <v>Fardo Gilles</v>
          </cell>
          <cell r="AF137" t="str">
            <v>Fardo G</v>
          </cell>
          <cell r="AI137" t="str">
            <v>Fardo G</v>
          </cell>
        </row>
        <row r="138">
          <cell r="A138" t="str">
            <v>PC2855</v>
          </cell>
          <cell r="B138" t="str">
            <v>HYUNDAI-KIA  A2,5 Euro5</v>
          </cell>
          <cell r="N138" t="str">
            <v>Pilot Line LRO</v>
          </cell>
          <cell r="AD138" t="str">
            <v>Faucher Fabrice</v>
          </cell>
          <cell r="AF138" t="str">
            <v>FAUCHER F</v>
          </cell>
          <cell r="AI138" t="str">
            <v>FAUCHER F</v>
          </cell>
        </row>
        <row r="139">
          <cell r="A139" t="str">
            <v>PC2856</v>
          </cell>
          <cell r="B139" t="str">
            <v>HYUNDAI-KIA PU CPF Euro4</v>
          </cell>
          <cell r="N139" t="str">
            <v>PLATECH</v>
          </cell>
          <cell r="AD139" t="str">
            <v>Fautley Paul</v>
          </cell>
          <cell r="AF139" t="str">
            <v>Fautley P</v>
          </cell>
          <cell r="AI139" t="str">
            <v>Fautley P</v>
          </cell>
        </row>
        <row r="140">
          <cell r="A140" t="str">
            <v>PC2866</v>
          </cell>
          <cell r="B140" t="str">
            <v>SYMC D20DTF Euro5</v>
          </cell>
          <cell r="N140" t="str">
            <v>Polyrepro</v>
          </cell>
          <cell r="AD140" t="str">
            <v>FAVEREAU THIERRY</v>
          </cell>
          <cell r="AF140" t="str">
            <v>FAVEREAU T</v>
          </cell>
          <cell r="AI140" t="str">
            <v>FAVEREAU T</v>
          </cell>
        </row>
        <row r="141">
          <cell r="A141" t="str">
            <v>PC2868</v>
          </cell>
          <cell r="B141" t="str">
            <v>Development of SSTG features for PSA</v>
          </cell>
          <cell r="N141" t="str">
            <v>POPPELMAN</v>
          </cell>
          <cell r="AD141" t="str">
            <v>FAVRE Patrice</v>
          </cell>
          <cell r="AF141" t="str">
            <v>FAVRE P</v>
          </cell>
          <cell r="AI141" t="str">
            <v>FAVRE P</v>
          </cell>
        </row>
        <row r="142">
          <cell r="A142" t="str">
            <v>PC2872</v>
          </cell>
          <cell r="B142" t="str">
            <v>Renault Turn-Key J77/X85 EURO4 K9Keco</v>
          </cell>
          <cell r="N142" t="str">
            <v>POSALUX</v>
          </cell>
          <cell r="AD142" t="str">
            <v>FEREY Jacques</v>
          </cell>
          <cell r="AF142" t="str">
            <v>FEREY J</v>
          </cell>
          <cell r="AI142" t="str">
            <v>FEREY J</v>
          </cell>
        </row>
        <row r="143">
          <cell r="A143" t="str">
            <v>PC2873</v>
          </cell>
          <cell r="B143" t="str">
            <v>HYUNDAI-KIA U1.1 &amp; U1.4 EuroV</v>
          </cell>
          <cell r="N143" t="str">
            <v>PRESI</v>
          </cell>
          <cell r="AD143" t="str">
            <v>Fernandez Sergi</v>
          </cell>
          <cell r="AF143" t="str">
            <v>Fernandez S</v>
          </cell>
          <cell r="AI143" t="str">
            <v>Fernandez S</v>
          </cell>
        </row>
        <row r="144">
          <cell r="A144" t="str">
            <v>PC2875</v>
          </cell>
          <cell r="B144" t="str">
            <v>JMGE 2.5L E3 / E4</v>
          </cell>
          <cell r="N144" t="str">
            <v>PSI</v>
          </cell>
          <cell r="AD144" t="str">
            <v>FLAMBERT WILLIAM</v>
          </cell>
          <cell r="AF144" t="str">
            <v>FLAMBERT W</v>
          </cell>
          <cell r="AI144" t="str">
            <v>FLAMBERT W</v>
          </cell>
        </row>
        <row r="145">
          <cell r="A145" t="str">
            <v>PC2876</v>
          </cell>
          <cell r="B145" t="str">
            <v>PSA DV Euro 5</v>
          </cell>
          <cell r="N145" t="str">
            <v>Radiospares</v>
          </cell>
          <cell r="AD145" t="str">
            <v>FLATRES THIERRY</v>
          </cell>
          <cell r="AF145" t="str">
            <v>FLATRES T</v>
          </cell>
          <cell r="AI145" t="str">
            <v>FLATRES T</v>
          </cell>
        </row>
        <row r="146">
          <cell r="A146" t="str">
            <v>PC2885</v>
          </cell>
          <cell r="B146" t="str">
            <v>RENAULT DCM1,3 ECU development</v>
          </cell>
          <cell r="N146" t="str">
            <v>RMP</v>
          </cell>
          <cell r="AD146" t="str">
            <v>FONTAINE DIDIER</v>
          </cell>
          <cell r="AF146" t="str">
            <v>FONTAINE Didier</v>
          </cell>
          <cell r="AI146" t="str">
            <v>FONTAINE Didier</v>
          </cell>
        </row>
        <row r="147">
          <cell r="A147" t="str">
            <v>PC2892</v>
          </cell>
          <cell r="B147" t="str">
            <v>CHRYSLER OM651 Solenoid CRD Euro5</v>
          </cell>
          <cell r="N147" t="str">
            <v>ROBERT SIHN</v>
          </cell>
          <cell r="AD147" t="str">
            <v>FONTAINE Dominique</v>
          </cell>
          <cell r="AF147" t="str">
            <v>FONTAINE Domi</v>
          </cell>
          <cell r="AI147" t="str">
            <v>FONTAINE Domi</v>
          </cell>
        </row>
        <row r="148">
          <cell r="A148" t="str">
            <v>PC2894</v>
          </cell>
          <cell r="B148" t="str">
            <v>GWM 2.0L E4</v>
          </cell>
          <cell r="N148" t="str">
            <v>RPK</v>
          </cell>
          <cell r="AD148" t="str">
            <v>FONTANT Cedric</v>
          </cell>
          <cell r="AF148" t="str">
            <v>FONTANT C</v>
          </cell>
          <cell r="AI148" t="str">
            <v>FONTANT C</v>
          </cell>
        </row>
        <row r="149">
          <cell r="A149" t="str">
            <v>PC4232</v>
          </cell>
          <cell r="B149" t="str">
            <v>IMV</v>
          </cell>
          <cell r="N149" t="str">
            <v>SAB</v>
          </cell>
          <cell r="AD149" t="str">
            <v>FOURNIER David</v>
          </cell>
          <cell r="AF149" t="str">
            <v>FOURNIER D</v>
          </cell>
          <cell r="AI149" t="str">
            <v>FOURNIER D</v>
          </cell>
        </row>
        <row r="150">
          <cell r="A150" t="str">
            <v>PC4233</v>
          </cell>
          <cell r="B150" t="str">
            <v>HP pressure sensor</v>
          </cell>
          <cell r="N150" t="str">
            <v>Sans</v>
          </cell>
          <cell r="AD150" t="str">
            <v>FRBLO DDS CTBL-Magasin</v>
          </cell>
          <cell r="AF150" t="str">
            <v>FRBLO DDS CTBL-Magasin</v>
          </cell>
          <cell r="AI150" t="str">
            <v>FRBLO DDS CTBL-Magasin</v>
          </cell>
        </row>
        <row r="151">
          <cell r="A151" t="str">
            <v>PC4234</v>
          </cell>
          <cell r="B151" t="str">
            <v>HP actuator</v>
          </cell>
          <cell r="N151" t="str">
            <v>SARAJ KOMERC</v>
          </cell>
          <cell r="AD151" t="str">
            <v>FREIS Corinne</v>
          </cell>
          <cell r="AF151" t="str">
            <v>FREIS C</v>
          </cell>
          <cell r="AI151" t="str">
            <v>FREIS C</v>
          </cell>
        </row>
        <row r="152">
          <cell r="A152" t="str">
            <v>PC4235</v>
          </cell>
          <cell r="B152" t="str">
            <v>DFI 1.3</v>
          </cell>
          <cell r="N152" t="str">
            <v>SCHMITTER</v>
          </cell>
          <cell r="AD152" t="str">
            <v>FRESCHI FREDERIC</v>
          </cell>
          <cell r="AF152" t="str">
            <v>FRESCHI F</v>
          </cell>
          <cell r="AI152" t="str">
            <v>FRESCHI F</v>
          </cell>
        </row>
        <row r="153">
          <cell r="A153" t="str">
            <v>PC4236</v>
          </cell>
          <cell r="B153" t="str">
            <v>Pump generic improvment</v>
          </cell>
          <cell r="N153" t="str">
            <v>SENSATA</v>
          </cell>
          <cell r="AD153" t="str">
            <v>FROUIN Thierry</v>
          </cell>
          <cell r="AF153" t="str">
            <v>FROUIN T</v>
          </cell>
          <cell r="AI153" t="str">
            <v>FROUIN T</v>
          </cell>
        </row>
        <row r="154">
          <cell r="A154" t="str">
            <v>PC4237</v>
          </cell>
          <cell r="B154" t="str">
            <v>Hand primer</v>
          </cell>
          <cell r="N154" t="str">
            <v>SERAM</v>
          </cell>
          <cell r="AD154" t="str">
            <v>FRUIT STEPHANE</v>
          </cell>
          <cell r="AF154" t="str">
            <v>FRUIT S</v>
          </cell>
          <cell r="AI154" t="str">
            <v>FRUIT S</v>
          </cell>
        </row>
        <row r="155">
          <cell r="A155" t="str">
            <v>PC4249</v>
          </cell>
          <cell r="B155" t="str">
            <v>New IMV</v>
          </cell>
          <cell r="N155" t="str">
            <v>SERMATEC</v>
          </cell>
          <cell r="AD155" t="str">
            <v>Fryer Mick</v>
          </cell>
          <cell r="AF155" t="str">
            <v>Fryer M</v>
          </cell>
          <cell r="AI155" t="str">
            <v>Fryer M</v>
          </cell>
        </row>
        <row r="156">
          <cell r="A156" t="str">
            <v>PC4254</v>
          </cell>
          <cell r="B156" t="str">
            <v>Remanufaturing CR Product</v>
          </cell>
          <cell r="N156" t="str">
            <v>SEROP</v>
          </cell>
          <cell r="AD156" t="str">
            <v>GAILLOT Olivier</v>
          </cell>
          <cell r="AF156" t="str">
            <v>GAILLOT O</v>
          </cell>
          <cell r="AI156" t="str">
            <v>GAILLOT O</v>
          </cell>
        </row>
        <row r="157">
          <cell r="A157" t="str">
            <v>PC4255</v>
          </cell>
          <cell r="B157" t="str">
            <v>Caractérisation matériaux</v>
          </cell>
          <cell r="N157" t="str">
            <v>SETFORGE</v>
          </cell>
          <cell r="AD157" t="str">
            <v>GALOUX Damien</v>
          </cell>
          <cell r="AF157" t="str">
            <v>GALOUX D</v>
          </cell>
          <cell r="AI157" t="str">
            <v>GALOUX D</v>
          </cell>
        </row>
        <row r="158">
          <cell r="A158" t="str">
            <v>PC4256</v>
          </cell>
          <cell r="B158" t="str">
            <v>Etudes avancées injecteur</v>
          </cell>
          <cell r="N158" t="str">
            <v>SIGMAR</v>
          </cell>
          <cell r="AD158" t="str">
            <v>Gamond Francois</v>
          </cell>
          <cell r="AF158" t="str">
            <v>GAMOND F</v>
          </cell>
          <cell r="AI158" t="str">
            <v>GAMOND F</v>
          </cell>
        </row>
        <row r="159">
          <cell r="A159" t="str">
            <v>PC4257</v>
          </cell>
          <cell r="B159" t="str">
            <v>Limiteur de pression</v>
          </cell>
          <cell r="N159" t="str">
            <v>SIMA</v>
          </cell>
          <cell r="AD159" t="str">
            <v>GANACHAUD DAVID</v>
          </cell>
          <cell r="AF159" t="str">
            <v>GANACHAUD D</v>
          </cell>
          <cell r="AI159" t="str">
            <v>GANACHAUD D</v>
          </cell>
        </row>
        <row r="160">
          <cell r="A160" t="str">
            <v>PC4264</v>
          </cell>
          <cell r="B160" t="str">
            <v>DFI 1.5</v>
          </cell>
          <cell r="N160" t="str">
            <v>SMOP</v>
          </cell>
          <cell r="AD160" t="str">
            <v>GARLAND Paul</v>
          </cell>
          <cell r="AF160" t="str">
            <v>GARLAND P</v>
          </cell>
          <cell r="AI160" t="str">
            <v>GARLAND P</v>
          </cell>
        </row>
        <row r="161">
          <cell r="A161" t="str">
            <v>PC4264/Z</v>
          </cell>
          <cell r="B161" t="str">
            <v>DFI 1.5 Nozzle - PRODUCT</v>
          </cell>
          <cell r="N161" t="str">
            <v>SOREVI</v>
          </cell>
          <cell r="AD161" t="str">
            <v>Garsi Christophe</v>
          </cell>
          <cell r="AF161" t="str">
            <v>GARSI C</v>
          </cell>
          <cell r="AI161" t="str">
            <v>GARSI C</v>
          </cell>
        </row>
        <row r="162">
          <cell r="A162" t="str">
            <v>PC4274</v>
          </cell>
          <cell r="B162" t="str">
            <v>Inlet valve DFP3</v>
          </cell>
          <cell r="N162" t="str">
            <v>STANBRIDGE</v>
          </cell>
          <cell r="AD162" t="str">
            <v>GAUGUSCH Harald</v>
          </cell>
          <cell r="AF162" t="str">
            <v>GAUGUSCH H</v>
          </cell>
          <cell r="AI162" t="str">
            <v>PLEKKEPOEL E</v>
          </cell>
        </row>
        <row r="163">
          <cell r="A163" t="str">
            <v>PC4275</v>
          </cell>
          <cell r="B163" t="str">
            <v>Zero Pump Failure Program</v>
          </cell>
          <cell r="N163" t="str">
            <v>STEEP</v>
          </cell>
          <cell r="AD163" t="str">
            <v>GAUTHIER Christophe</v>
          </cell>
          <cell r="AF163" t="str">
            <v>GAUTHIER C</v>
          </cell>
          <cell r="AI163" t="str">
            <v>GAUTHIER C</v>
          </cell>
        </row>
        <row r="164">
          <cell r="A164" t="str">
            <v>PC4276</v>
          </cell>
          <cell r="B164" t="str">
            <v>Dvpt generic filter family</v>
          </cell>
          <cell r="N164" t="str">
            <v>STEWART EFI</v>
          </cell>
          <cell r="AD164" t="str">
            <v>GAUTHY Bernard</v>
          </cell>
          <cell r="AF164" t="str">
            <v>GAUTHY B</v>
          </cell>
          <cell r="AI164" t="str">
            <v>GAUTHY B</v>
          </cell>
        </row>
        <row r="165">
          <cell r="A165" t="str">
            <v>PC4281</v>
          </cell>
          <cell r="B165" t="str">
            <v>PLV development on Rail</v>
          </cell>
          <cell r="N165" t="str">
            <v>STOBA</v>
          </cell>
          <cell r="AD165" t="str">
            <v>GEMY Sylvain</v>
          </cell>
          <cell r="AF165" t="str">
            <v>GEMY S</v>
          </cell>
          <cell r="AI165" t="str">
            <v>GEMY S</v>
          </cell>
        </row>
        <row r="166">
          <cell r="A166" t="str">
            <v>PC4282</v>
          </cell>
          <cell r="B166" t="str">
            <v>Injector Valve erosion IPTV</v>
          </cell>
          <cell r="N166" t="str">
            <v>Superior Seals</v>
          </cell>
          <cell r="AD166" t="str">
            <v>GIGOT FRANCOIS</v>
          </cell>
          <cell r="AF166" t="str">
            <v>GIGOT F</v>
          </cell>
          <cell r="AI166" t="str">
            <v>GIGOT F</v>
          </cell>
        </row>
        <row r="167">
          <cell r="A167" t="str">
            <v>PC4287</v>
          </cell>
          <cell r="B167" t="str">
            <v>Damping devices in Rail (direct µ drilling)</v>
          </cell>
          <cell r="N167" t="str">
            <v>SW &amp; SONS</v>
          </cell>
          <cell r="AD167" t="str">
            <v>GINGAUD JOHAN</v>
          </cell>
          <cell r="AF167" t="str">
            <v>GINGAUD J</v>
          </cell>
          <cell r="AI167" t="str">
            <v>PEYRON B</v>
          </cell>
        </row>
        <row r="168">
          <cell r="A168" t="str">
            <v>PC4288</v>
          </cell>
          <cell r="B168" t="str">
            <v>Alternative jet concept</v>
          </cell>
          <cell r="N168" t="str">
            <v>TBD</v>
          </cell>
          <cell r="AD168" t="str">
            <v>GIRAULT PASCAL</v>
          </cell>
          <cell r="AF168" t="str">
            <v>GIRAULT P</v>
          </cell>
          <cell r="AI168" t="str">
            <v>GIRAULT P</v>
          </cell>
        </row>
        <row r="169">
          <cell r="A169" t="str">
            <v>PC4290</v>
          </cell>
          <cell r="B169" t="str">
            <v>DFI 2.5 - Product development</v>
          </cell>
          <cell r="N169" t="str">
            <v>Team Indus Blois</v>
          </cell>
          <cell r="AD169" t="str">
            <v>GIRI David</v>
          </cell>
          <cell r="AF169" t="str">
            <v>GIRI D</v>
          </cell>
          <cell r="AI169" t="str">
            <v>GIRI D</v>
          </cell>
        </row>
        <row r="170">
          <cell r="A170" t="str">
            <v>PG2825</v>
          </cell>
          <cell r="B170" t="str">
            <v>Telco 3.0 Euro3</v>
          </cell>
          <cell r="N170" t="str">
            <v>Team Logistic ECU</v>
          </cell>
          <cell r="AD170" t="str">
            <v>GOMES Italia</v>
          </cell>
          <cell r="AF170" t="str">
            <v>GOMES I</v>
          </cell>
          <cell r="AI170" t="str">
            <v>GOMES I</v>
          </cell>
        </row>
        <row r="171">
          <cell r="A171" t="str">
            <v>PG2836</v>
          </cell>
          <cell r="B171" t="str">
            <v>Ford Mondéo / jaguar 150PS E4</v>
          </cell>
          <cell r="N171" t="str">
            <v>Team Nozzle Blois</v>
          </cell>
          <cell r="AD171" t="str">
            <v>GOY MATTHIEU</v>
          </cell>
          <cell r="AF171" t="str">
            <v>GOY M</v>
          </cell>
          <cell r="AI171" t="str">
            <v>GOY M</v>
          </cell>
        </row>
        <row r="172">
          <cell r="A172" t="str">
            <v>PG2840</v>
          </cell>
          <cell r="B172" t="str">
            <v>Ford Puma CD132 130PS E4 CDPF</v>
          </cell>
          <cell r="N172" t="str">
            <v>Team protos Blois</v>
          </cell>
          <cell r="AD172" t="str">
            <v>Graham Karl</v>
          </cell>
          <cell r="AF172" t="str">
            <v>Graham K</v>
          </cell>
          <cell r="AI172" t="str">
            <v>Graham K</v>
          </cell>
        </row>
        <row r="173">
          <cell r="A173" t="str">
            <v>PG2841</v>
          </cell>
          <cell r="B173" t="str">
            <v>JMC Light Car Van</v>
          </cell>
          <cell r="N173" t="str">
            <v>Techniques Surfaces Dev</v>
          </cell>
          <cell r="AD173" t="str">
            <v>GREEN MATTHEW</v>
          </cell>
          <cell r="AF173" t="str">
            <v>GREEN M</v>
          </cell>
          <cell r="AI173" t="str">
            <v>GREEN M</v>
          </cell>
        </row>
        <row r="174">
          <cell r="A174" t="str">
            <v>PG2848</v>
          </cell>
          <cell r="B174" t="str">
            <v>Yuchai 2,6L Euro3</v>
          </cell>
          <cell r="N174" t="str">
            <v>TEXAS INSTRUMENTS</v>
          </cell>
          <cell r="AD174" t="str">
            <v>GREEVES GODFREY</v>
          </cell>
          <cell r="AF174" t="str">
            <v>GREEVES G</v>
          </cell>
          <cell r="AI174" t="str">
            <v>GREEVES G</v>
          </cell>
        </row>
        <row r="175">
          <cell r="A175" t="str">
            <v>PG2870</v>
          </cell>
          <cell r="B175" t="str">
            <v>Perkins Pier 4</v>
          </cell>
          <cell r="N175" t="str">
            <v>TEXTRON</v>
          </cell>
          <cell r="AD175" t="str">
            <v>GREMILLET FRANCOIS</v>
          </cell>
          <cell r="AF175" t="str">
            <v>GREMILLET F</v>
          </cell>
          <cell r="AI175" t="str">
            <v>GREMILLET F</v>
          </cell>
        </row>
        <row r="176">
          <cell r="A176" t="str">
            <v>PG2872</v>
          </cell>
          <cell r="B176" t="str">
            <v>Shuang Fu</v>
          </cell>
          <cell r="N176" t="str">
            <v>Thermicentre</v>
          </cell>
          <cell r="AD176" t="str">
            <v>GRILLON FRANCIS</v>
          </cell>
          <cell r="AF176" t="str">
            <v>GRILLON F</v>
          </cell>
          <cell r="AI176" t="str">
            <v>GRILLON F</v>
          </cell>
        </row>
        <row r="177">
          <cell r="A177" t="str">
            <v>PG2878</v>
          </cell>
          <cell r="B177" t="str">
            <v>UPCRS into TVSM 2 wheeler</v>
          </cell>
          <cell r="N177" t="str">
            <v>Thermi-Lyon</v>
          </cell>
          <cell r="AD177" t="str">
            <v>GRIS CHRISTIAN</v>
          </cell>
          <cell r="AF177" t="str">
            <v>GRIS C</v>
          </cell>
          <cell r="AI177" t="str">
            <v>GRIS C</v>
          </cell>
        </row>
        <row r="178">
          <cell r="A178" t="str">
            <v>PG2880</v>
          </cell>
          <cell r="B178" t="str">
            <v>UPCRS Force Motors 2cyl 1100cc</v>
          </cell>
          <cell r="N178" t="str">
            <v>TOSOK</v>
          </cell>
          <cell r="AD178" t="str">
            <v>GUELLIL O</v>
          </cell>
          <cell r="AF178" t="str">
            <v>GUELLIL O</v>
          </cell>
          <cell r="AI178" t="str">
            <v>GUELLIL O</v>
          </cell>
        </row>
        <row r="179">
          <cell r="A179" t="str">
            <v>PG2881</v>
          </cell>
          <cell r="B179" t="str">
            <v>UPCRS Cooper Motors 2cyl 1200cc</v>
          </cell>
          <cell r="N179" t="str">
            <v>TOYOTA Warsemann</v>
          </cell>
          <cell r="AD179" t="str">
            <v>GUERRASSI NOUREDDINE</v>
          </cell>
          <cell r="AF179" t="str">
            <v>GUERRASSI N</v>
          </cell>
          <cell r="AI179" t="str">
            <v>GUERRASSI N</v>
          </cell>
        </row>
        <row r="180">
          <cell r="A180" t="str">
            <v>PG2882</v>
          </cell>
          <cell r="B180" t="str">
            <v>Force Motors OM611</v>
          </cell>
          <cell r="N180" t="str">
            <v>TRELLEBORG</v>
          </cell>
          <cell r="AD180" t="str">
            <v>Guerreiro Luis</v>
          </cell>
          <cell r="AF180" t="str">
            <v>Guerreiro L</v>
          </cell>
          <cell r="AI180" t="str">
            <v>Guerreiro L</v>
          </cell>
        </row>
        <row r="181">
          <cell r="A181" t="str">
            <v>PG2884</v>
          </cell>
          <cell r="B181" t="str">
            <v>DW10C Urban Hybrid</v>
          </cell>
          <cell r="N181" t="str">
            <v>TRW</v>
          </cell>
          <cell r="AD181" t="str">
            <v>GUIGNON GAEL</v>
          </cell>
          <cell r="AF181" t="str">
            <v>GUIGNON G</v>
          </cell>
          <cell r="AI181" t="str">
            <v>GUIGNON G</v>
          </cell>
        </row>
        <row r="182">
          <cell r="A182" t="str">
            <v>PG4248</v>
          </cell>
          <cell r="B182" t="str">
            <v>DFP 3.2</v>
          </cell>
          <cell r="N182" t="str">
            <v>TYCO Electronics</v>
          </cell>
          <cell r="AD182" t="str">
            <v>GUILLET CHANTAL</v>
          </cell>
          <cell r="AF182" t="str">
            <v>GUILLET C</v>
          </cell>
          <cell r="AI182" t="str">
            <v>GUILLET C</v>
          </cell>
        </row>
        <row r="183">
          <cell r="A183" t="str">
            <v>PG4259</v>
          </cell>
          <cell r="B183" t="str">
            <v>DFP 3.4</v>
          </cell>
          <cell r="N183" t="str">
            <v>USUI</v>
          </cell>
          <cell r="AD183" t="str">
            <v>GUILLO CLAUDE</v>
          </cell>
          <cell r="AF183" t="str">
            <v>GUILLO C</v>
          </cell>
          <cell r="AI183" t="str">
            <v>GUILLO C</v>
          </cell>
        </row>
        <row r="184">
          <cell r="A184" t="str">
            <v>PG4262</v>
          </cell>
          <cell r="B184" t="str">
            <v>Telco 3.0 Euro2</v>
          </cell>
          <cell r="N184" t="str">
            <v>UTZ</v>
          </cell>
          <cell r="AD184" t="str">
            <v>GUILLOT DANY</v>
          </cell>
          <cell r="AF184" t="str">
            <v>GUILLOT D</v>
          </cell>
          <cell r="AI184" t="str">
            <v>GUILLOT D</v>
          </cell>
        </row>
        <row r="185">
          <cell r="A185" t="str">
            <v>PG4275</v>
          </cell>
          <cell r="B185" t="str">
            <v>DFI3 Gen Prod Dev</v>
          </cell>
          <cell r="N185" t="str">
            <v>VERITAS AG</v>
          </cell>
          <cell r="AD185" t="str">
            <v>GUILLOT XAVIER</v>
          </cell>
          <cell r="AF185" t="str">
            <v>GUILLOT X</v>
          </cell>
          <cell r="AI185" t="str">
            <v>GUILLOT X</v>
          </cell>
        </row>
        <row r="186">
          <cell r="A186" t="str">
            <v>PG4280</v>
          </cell>
          <cell r="B186" t="str">
            <v>DFP6 Generic Pump </v>
          </cell>
          <cell r="N186" t="str">
            <v>VESTALE</v>
          </cell>
          <cell r="AD186" t="str">
            <v>GUIMIER JEAN LUC</v>
          </cell>
          <cell r="AF186" t="str">
            <v>GUIMIER JL</v>
          </cell>
          <cell r="AI186" t="str">
            <v>GUIMIER JL</v>
          </cell>
        </row>
        <row r="187">
          <cell r="N187" t="str">
            <v>VILARDEL Purti</v>
          </cell>
          <cell r="AD187" t="str">
            <v>HAAGEN Axel</v>
          </cell>
          <cell r="AF187" t="str">
            <v>HAAGEN Axel</v>
          </cell>
          <cell r="AI187" t="str">
            <v>HAAGEN Axel</v>
          </cell>
        </row>
        <row r="188">
          <cell r="N188" t="str">
            <v>VOLVO CFJ</v>
          </cell>
          <cell r="AD188" t="str">
            <v>Hajii Reda</v>
          </cell>
          <cell r="AF188" t="str">
            <v>Hajii Reda</v>
          </cell>
          <cell r="AI188" t="str">
            <v>Hajii Reda</v>
          </cell>
        </row>
        <row r="189">
          <cell r="N189" t="str">
            <v>VOSS</v>
          </cell>
          <cell r="AD189" t="str">
            <v>HALM OLIVIER</v>
          </cell>
          <cell r="AF189" t="str">
            <v>HALM O</v>
          </cell>
          <cell r="AI189" t="str">
            <v>HALM O</v>
          </cell>
        </row>
        <row r="190">
          <cell r="N190" t="str">
            <v>VWR</v>
          </cell>
          <cell r="AD190" t="str">
            <v>HAMILTON Dan</v>
          </cell>
          <cell r="AF190" t="str">
            <v>HAMILTON D</v>
          </cell>
          <cell r="AI190" t="str">
            <v>HAMILTON D</v>
          </cell>
        </row>
        <row r="191">
          <cell r="N191" t="str">
            <v>WARSEMANN RSA</v>
          </cell>
          <cell r="AD191" t="str">
            <v>HARDOUIN GHISLAIN</v>
          </cell>
          <cell r="AF191" t="str">
            <v>HARDOUIN G</v>
          </cell>
          <cell r="AI191" t="str">
            <v>HARDOUIN G</v>
          </cell>
        </row>
        <row r="192">
          <cell r="N192" t="str">
            <v>WEGAPLAST</v>
          </cell>
          <cell r="AD192" t="str">
            <v>HARDY Martin</v>
          </cell>
          <cell r="AF192" t="str">
            <v>HARDY M</v>
          </cell>
          <cell r="AI192" t="str">
            <v>HARDY M</v>
          </cell>
        </row>
        <row r="193">
          <cell r="N193" t="str">
            <v>X</v>
          </cell>
          <cell r="AD193" t="str">
            <v>HARGREAVES Andrew</v>
          </cell>
          <cell r="AF193" t="str">
            <v>HARGREAVES A</v>
          </cell>
          <cell r="AI193" t="str">
            <v>HARGREAVES A</v>
          </cell>
        </row>
        <row r="194">
          <cell r="N194" t="str">
            <v>YAZAKI</v>
          </cell>
          <cell r="AD194" t="str">
            <v>HAUSMANN PASCAL</v>
          </cell>
          <cell r="AF194" t="str">
            <v>HAUSMANN P</v>
          </cell>
          <cell r="AI194" t="str">
            <v>HAUSMANN P</v>
          </cell>
        </row>
        <row r="195">
          <cell r="AD195" t="str">
            <v>HEFFORD C</v>
          </cell>
          <cell r="AF195" t="str">
            <v>HEFFORD C</v>
          </cell>
          <cell r="AI195" t="str">
            <v>HEFFORD C</v>
          </cell>
        </row>
        <row r="196">
          <cell r="AD196" t="str">
            <v>Heinzel Udo</v>
          </cell>
          <cell r="AF196" t="str">
            <v>Heinzel U</v>
          </cell>
          <cell r="AI196" t="str">
            <v>Heinzel U</v>
          </cell>
        </row>
        <row r="197">
          <cell r="AD197" t="str">
            <v>HENRIQUES Nelson</v>
          </cell>
          <cell r="AF197" t="str">
            <v>HENRIQUES N</v>
          </cell>
          <cell r="AI197" t="str">
            <v>HENRIQUES N</v>
          </cell>
        </row>
        <row r="198">
          <cell r="AD198" t="str">
            <v>HERNOUX Bertrand</v>
          </cell>
          <cell r="AF198" t="str">
            <v>HERNOUX B</v>
          </cell>
          <cell r="AI198" t="str">
            <v>HERNOUX B</v>
          </cell>
        </row>
        <row r="199">
          <cell r="AD199" t="str">
            <v>HORI Yoichiro</v>
          </cell>
          <cell r="AF199" t="str">
            <v>HORI Y</v>
          </cell>
          <cell r="AI199" t="str">
            <v>HORI Y</v>
          </cell>
        </row>
        <row r="200">
          <cell r="AD200" t="str">
            <v>HORTON Mick</v>
          </cell>
          <cell r="AF200" t="str">
            <v>HORTON M</v>
          </cell>
          <cell r="AI200" t="str">
            <v>HORTON M</v>
          </cell>
        </row>
        <row r="201">
          <cell r="AD201" t="str">
            <v>HUCHET GILLES</v>
          </cell>
          <cell r="AF201" t="str">
            <v>HUCHET G</v>
          </cell>
          <cell r="AI201" t="str">
            <v>HUCHET G</v>
          </cell>
        </row>
        <row r="202">
          <cell r="AD202" t="str">
            <v>Hue Benhamin</v>
          </cell>
          <cell r="AF202" t="str">
            <v>Hue B</v>
          </cell>
          <cell r="AI202" t="str">
            <v>Hue B</v>
          </cell>
        </row>
        <row r="203">
          <cell r="AD203" t="str">
            <v>HUMPHRIES Stephen</v>
          </cell>
          <cell r="AF203" t="str">
            <v>HUMPHRIES S</v>
          </cell>
          <cell r="AI203" t="str">
            <v>HUMPHRIES S</v>
          </cell>
        </row>
        <row r="204">
          <cell r="AD204" t="str">
            <v>HUREAU Guillaume</v>
          </cell>
          <cell r="AF204" t="str">
            <v>HUREAU G</v>
          </cell>
          <cell r="AI204" t="str">
            <v>HUREAU G</v>
          </cell>
        </row>
        <row r="205">
          <cell r="AD205" t="str">
            <v>Hurtaud Jacky</v>
          </cell>
          <cell r="AF205" t="str">
            <v>Hurtaud J</v>
          </cell>
          <cell r="AI205" t="str">
            <v>Hurtaud J</v>
          </cell>
        </row>
        <row r="206">
          <cell r="AD206" t="str">
            <v>JACQUOT FREDERIC</v>
          </cell>
          <cell r="AF206" t="str">
            <v>JACQUOT F</v>
          </cell>
          <cell r="AI206" t="str">
            <v>JACQUOT F</v>
          </cell>
        </row>
        <row r="207">
          <cell r="AD207" t="str">
            <v>JAMIL SHAHID</v>
          </cell>
          <cell r="AF207" t="str">
            <v>JAMIL S</v>
          </cell>
          <cell r="AI207" t="str">
            <v>JAMIL S</v>
          </cell>
        </row>
        <row r="208">
          <cell r="AD208" t="str">
            <v>JARNAUD LIONEL</v>
          </cell>
          <cell r="AF208" t="str">
            <v>JARNAUD L</v>
          </cell>
          <cell r="AI208" t="str">
            <v>JARNAUD L</v>
          </cell>
        </row>
        <row r="209">
          <cell r="AD209" t="str">
            <v>Jault Frederic</v>
          </cell>
          <cell r="AF209" t="str">
            <v>Jault F</v>
          </cell>
          <cell r="AI209" t="str">
            <v>Jault F</v>
          </cell>
        </row>
        <row r="210">
          <cell r="AD210" t="str">
            <v>JERIDI RACHED</v>
          </cell>
          <cell r="AF210" t="str">
            <v>JERIDI R</v>
          </cell>
          <cell r="AI210" t="str">
            <v>JERIDI R</v>
          </cell>
        </row>
        <row r="211">
          <cell r="AD211" t="str">
            <v>Jobard Patrice</v>
          </cell>
          <cell r="AF211" t="str">
            <v>Jobard P</v>
          </cell>
          <cell r="AI211" t="str">
            <v>Jobard P</v>
          </cell>
        </row>
        <row r="212">
          <cell r="AD212" t="str">
            <v>JONES JONATHAN</v>
          </cell>
          <cell r="AF212" t="str">
            <v>JONES J</v>
          </cell>
          <cell r="AI212" t="str">
            <v>JONES J</v>
          </cell>
        </row>
        <row r="213">
          <cell r="AD213" t="str">
            <v>JOUBERT Jerome</v>
          </cell>
          <cell r="AF213" t="str">
            <v>JOUBERT J</v>
          </cell>
          <cell r="AI213" t="str">
            <v>JOUBERT J</v>
          </cell>
        </row>
        <row r="214">
          <cell r="AD214" t="str">
            <v>JOUCAN STEPHANE</v>
          </cell>
          <cell r="AF214" t="str">
            <v>JOUCAN S</v>
          </cell>
          <cell r="AI214" t="str">
            <v>JOUCAN S</v>
          </cell>
        </row>
        <row r="215">
          <cell r="AD215" t="str">
            <v>JOUVENCEL Vincent</v>
          </cell>
          <cell r="AF215" t="str">
            <v>JOUVENCEL V</v>
          </cell>
          <cell r="AI215" t="str">
            <v>JOUVENCEL V</v>
          </cell>
        </row>
        <row r="216">
          <cell r="AD216" t="str">
            <v>JUDGE RICHARD</v>
          </cell>
          <cell r="AF216" t="str">
            <v>JUDGE R</v>
          </cell>
          <cell r="AI216" t="str">
            <v>JUDGE R</v>
          </cell>
        </row>
        <row r="217">
          <cell r="AD217" t="str">
            <v>Kientz Jean-Marc</v>
          </cell>
          <cell r="AF217" t="str">
            <v>KIENTZ JM</v>
          </cell>
          <cell r="AI217" t="str">
            <v>KIENTZ JM</v>
          </cell>
        </row>
        <row r="218">
          <cell r="AD218" t="str">
            <v>Kleinschmit Werner</v>
          </cell>
          <cell r="AF218" t="str">
            <v>Kleinschmit W</v>
          </cell>
          <cell r="AI218" t="str">
            <v>Kleinschmit W</v>
          </cell>
        </row>
        <row r="219">
          <cell r="AD219" t="str">
            <v>KRIEGER Yoann</v>
          </cell>
          <cell r="AF219" t="str">
            <v>KRIEGER Yoann</v>
          </cell>
          <cell r="AI219" t="str">
            <v>KRIEGER Yoann</v>
          </cell>
        </row>
        <row r="220">
          <cell r="AD220" t="str">
            <v>LABBE DAVID</v>
          </cell>
          <cell r="AF220" t="str">
            <v>LABBE D</v>
          </cell>
          <cell r="AI220" t="str">
            <v>LABBE D</v>
          </cell>
        </row>
        <row r="221">
          <cell r="AD221" t="str">
            <v>LACHAUD OLIVIER</v>
          </cell>
          <cell r="AF221" t="str">
            <v>LACHAUD O</v>
          </cell>
          <cell r="AI221" t="str">
            <v>LACHAUD O</v>
          </cell>
        </row>
        <row r="222">
          <cell r="AD222" t="str">
            <v>LAFON VINCENT</v>
          </cell>
          <cell r="AF222" t="str">
            <v>LAFON V</v>
          </cell>
          <cell r="AI222" t="str">
            <v>LAFON V</v>
          </cell>
        </row>
        <row r="223">
          <cell r="AD223" t="str">
            <v>LALE XAVIER</v>
          </cell>
          <cell r="AF223" t="str">
            <v>LALE X</v>
          </cell>
          <cell r="AI223" t="str">
            <v>LALE X</v>
          </cell>
        </row>
        <row r="224">
          <cell r="AD224" t="str">
            <v>LANCKMANS David</v>
          </cell>
          <cell r="AF224" t="str">
            <v>LANCKMANS D</v>
          </cell>
          <cell r="AI224" t="str">
            <v>LANCKMANS D</v>
          </cell>
        </row>
        <row r="225">
          <cell r="AD225" t="str">
            <v>Lanoux Olivier</v>
          </cell>
          <cell r="AF225" t="str">
            <v>Lanoux O</v>
          </cell>
          <cell r="AI225" t="str">
            <v>Lanoux O</v>
          </cell>
        </row>
        <row r="226">
          <cell r="AD226" t="str">
            <v>Laurent Nicolas</v>
          </cell>
          <cell r="AF226" t="str">
            <v>Laurent N</v>
          </cell>
          <cell r="AI226" t="str">
            <v>Laurent N</v>
          </cell>
        </row>
        <row r="227">
          <cell r="AD227" t="str">
            <v>LAURIDSEN JAN</v>
          </cell>
          <cell r="AF227" t="str">
            <v>LAURIDSEN J</v>
          </cell>
          <cell r="AI227" t="str">
            <v>LAURIDSEN J</v>
          </cell>
        </row>
        <row r="228">
          <cell r="AD228" t="str">
            <v>LE BOT HENRI</v>
          </cell>
          <cell r="AF228" t="str">
            <v>LE BOT H</v>
          </cell>
          <cell r="AI228" t="str">
            <v>LE BOT H</v>
          </cell>
        </row>
        <row r="229">
          <cell r="AD229" t="str">
            <v>LE CORRE Jean-Yves</v>
          </cell>
          <cell r="AF229" t="str">
            <v>LE CORRE JY</v>
          </cell>
          <cell r="AI229" t="str">
            <v>LE CORRE JY</v>
          </cell>
        </row>
        <row r="230">
          <cell r="AD230" t="str">
            <v>LE SIGNOR ANTHONY</v>
          </cell>
          <cell r="AF230" t="str">
            <v>LE SIGNOR A</v>
          </cell>
          <cell r="AI230" t="str">
            <v>LE SIGNOR A</v>
          </cell>
        </row>
        <row r="231">
          <cell r="AD231" t="str">
            <v>LEBERT Jean-Louis</v>
          </cell>
          <cell r="AF231" t="str">
            <v>LEBERT JL</v>
          </cell>
          <cell r="AI231" t="str">
            <v>LEBERT JL</v>
          </cell>
        </row>
        <row r="232">
          <cell r="AD232" t="str">
            <v>LEBRET Sebastien</v>
          </cell>
          <cell r="AF232" t="str">
            <v>LEBRET S</v>
          </cell>
          <cell r="AI232" t="str">
            <v>LEBRET S</v>
          </cell>
        </row>
        <row r="233">
          <cell r="AD233" t="str">
            <v>LECLUSE Eric</v>
          </cell>
          <cell r="AF233" t="str">
            <v>LECLUSE E</v>
          </cell>
          <cell r="AI233" t="str">
            <v>LECLUSE E</v>
          </cell>
        </row>
        <row r="234">
          <cell r="AD234" t="str">
            <v>LEDYS Etienne</v>
          </cell>
          <cell r="AF234" t="str">
            <v>LEDYS Etienne</v>
          </cell>
          <cell r="AI234" t="str">
            <v>LEDYS Etienne</v>
          </cell>
        </row>
        <row r="235">
          <cell r="AD235" t="str">
            <v>LEFEVRE STEPHANIE</v>
          </cell>
          <cell r="AF235" t="str">
            <v>LEFEVRE S</v>
          </cell>
          <cell r="AI235" t="str">
            <v>LEFEVRE S</v>
          </cell>
        </row>
        <row r="236">
          <cell r="AD236" t="str">
            <v>Lefrancois Yann</v>
          </cell>
          <cell r="AF236" t="str">
            <v>Lefrancois Y</v>
          </cell>
          <cell r="AI236" t="str">
            <v>Lefrancois Y</v>
          </cell>
        </row>
        <row r="237">
          <cell r="AD237" t="str">
            <v>LEGRAND PHILIPPE</v>
          </cell>
          <cell r="AF237" t="str">
            <v>LEGRAND P</v>
          </cell>
          <cell r="AI237" t="str">
            <v>LEGRAND P</v>
          </cell>
        </row>
        <row r="238">
          <cell r="AD238" t="str">
            <v xml:space="preserve">LEMBERT Christophe </v>
          </cell>
          <cell r="AF238" t="str">
            <v>LEMBERT C</v>
          </cell>
          <cell r="AI238" t="str">
            <v>LEMBOULAS JL</v>
          </cell>
        </row>
        <row r="239">
          <cell r="AD239" t="str">
            <v>LEMBOULAS JL</v>
          </cell>
          <cell r="AF239" t="str">
            <v>LEMBOULAS JL</v>
          </cell>
          <cell r="AI239" t="str">
            <v>LEMONNIER S</v>
          </cell>
        </row>
        <row r="240">
          <cell r="AD240" t="str">
            <v>LEMONNIER SERGE</v>
          </cell>
          <cell r="AF240" t="str">
            <v>LEMONNIER S</v>
          </cell>
          <cell r="AI240" t="str">
            <v>LEROY C</v>
          </cell>
        </row>
        <row r="241">
          <cell r="AD241" t="str">
            <v>Leroy Cyrille</v>
          </cell>
          <cell r="AF241" t="str">
            <v>LEROY C</v>
          </cell>
          <cell r="AI241" t="str">
            <v>Letellier E</v>
          </cell>
        </row>
        <row r="242">
          <cell r="AD242" t="str">
            <v>Letellier Eric</v>
          </cell>
          <cell r="AF242" t="str">
            <v>Letellier E</v>
          </cell>
          <cell r="AI242" t="str">
            <v>Li Changfu</v>
          </cell>
        </row>
        <row r="243">
          <cell r="AD243" t="str">
            <v>Li Changfu</v>
          </cell>
          <cell r="AF243" t="str">
            <v>Li Changfu</v>
          </cell>
          <cell r="AI243" t="str">
            <v>LIMMER A</v>
          </cell>
        </row>
        <row r="244">
          <cell r="AD244" t="str">
            <v>LIMMER A</v>
          </cell>
          <cell r="AF244" t="str">
            <v>LIMMER A</v>
          </cell>
          <cell r="AI244" t="str">
            <v>LOMBARD B</v>
          </cell>
        </row>
        <row r="245">
          <cell r="AD245" t="str">
            <v>LOMBARD BENOIT</v>
          </cell>
          <cell r="AF245" t="str">
            <v>LOMBARD B</v>
          </cell>
          <cell r="AI245" t="str">
            <v>LOQUAIS C</v>
          </cell>
        </row>
        <row r="246">
          <cell r="AD246" t="str">
            <v>LOQUAIS CHRISTOPHE</v>
          </cell>
          <cell r="AF246" t="str">
            <v>LOQUAIS C</v>
          </cell>
          <cell r="AI246" t="str">
            <v>LUCCHINI JF</v>
          </cell>
        </row>
        <row r="247">
          <cell r="AD247" t="str">
            <v>Lucchini Jean-Francois</v>
          </cell>
          <cell r="AF247" t="str">
            <v>LUCCHINI JF</v>
          </cell>
          <cell r="AI247" t="str">
            <v>MABILEAU F</v>
          </cell>
        </row>
        <row r="248">
          <cell r="AD248" t="str">
            <v>MABILEAU Fabien</v>
          </cell>
          <cell r="AF248" t="str">
            <v>MABILEAU F</v>
          </cell>
          <cell r="AI248" t="str">
            <v>MACE B</v>
          </cell>
        </row>
        <row r="249">
          <cell r="AD249" t="str">
            <v>MACE BRUNO</v>
          </cell>
          <cell r="AF249" t="str">
            <v>MACE B</v>
          </cell>
          <cell r="AI249" t="str">
            <v>Machrhoul R</v>
          </cell>
        </row>
        <row r="250">
          <cell r="AD250" t="str">
            <v>Machrhoul Rachid</v>
          </cell>
          <cell r="AF250" t="str">
            <v>Machrhoul R</v>
          </cell>
          <cell r="AI250" t="str">
            <v>MAGNON JS</v>
          </cell>
        </row>
        <row r="251">
          <cell r="AD251" t="str">
            <v>Magnon Jean-Sebastien</v>
          </cell>
          <cell r="AF251" t="str">
            <v>MAGNON JS</v>
          </cell>
          <cell r="AI251" t="str">
            <v>MALLERET A</v>
          </cell>
        </row>
        <row r="252">
          <cell r="AD252" t="str">
            <v>MALLERET Anthony</v>
          </cell>
          <cell r="AF252" t="str">
            <v>MALLERET A</v>
          </cell>
          <cell r="AI252" t="str">
            <v>MANCIET JC</v>
          </cell>
        </row>
        <row r="253">
          <cell r="AD253" t="str">
            <v>MANCIET JC</v>
          </cell>
          <cell r="AF253" t="str">
            <v>MANCIET JC</v>
          </cell>
          <cell r="AI253" t="str">
            <v>MANDEREAU P</v>
          </cell>
        </row>
        <row r="254">
          <cell r="AD254" t="str">
            <v>MANDEREAU PHILIPPE</v>
          </cell>
          <cell r="AF254" t="str">
            <v>MANDEREAU P</v>
          </cell>
          <cell r="AI254" t="str">
            <v>MARECHAL M</v>
          </cell>
        </row>
        <row r="255">
          <cell r="AD255" t="str">
            <v>MARECHAL Michel</v>
          </cell>
          <cell r="AF255" t="str">
            <v>MARECHAL M</v>
          </cell>
          <cell r="AI255" t="str">
            <v>MARTIN M</v>
          </cell>
        </row>
        <row r="256">
          <cell r="AD256" t="str">
            <v>MARTIN Michel</v>
          </cell>
          <cell r="AF256" t="str">
            <v>MARTIN M</v>
          </cell>
          <cell r="AI256" t="str">
            <v>MASSE C</v>
          </cell>
        </row>
        <row r="257">
          <cell r="AD257" t="str">
            <v>MASSE Christophe</v>
          </cell>
          <cell r="AF257" t="str">
            <v>MASSE C</v>
          </cell>
          <cell r="AI257" t="str">
            <v>MASSON F</v>
          </cell>
        </row>
        <row r="258">
          <cell r="AD258" t="str">
            <v>MASSON François</v>
          </cell>
          <cell r="AF258" t="str">
            <v>MASSON F</v>
          </cell>
          <cell r="AI258" t="str">
            <v>Maurenard JP</v>
          </cell>
        </row>
        <row r="259">
          <cell r="AD259" t="str">
            <v>Maurenard Jean-Philippe</v>
          </cell>
          <cell r="AF259" t="str">
            <v>Maurenard JP</v>
          </cell>
          <cell r="AI259" t="str">
            <v>Mazit A-E</v>
          </cell>
        </row>
        <row r="260">
          <cell r="AD260" t="str">
            <v>Mazit Abd-Enor</v>
          </cell>
          <cell r="AF260" t="str">
            <v>Mazit A-E</v>
          </cell>
          <cell r="AI260" t="str">
            <v>MEDOT M</v>
          </cell>
        </row>
        <row r="261">
          <cell r="AD261" t="str">
            <v>MEDOT Michel</v>
          </cell>
          <cell r="AF261" t="str">
            <v>MEDOT M</v>
          </cell>
          <cell r="AI261" t="str">
            <v>MEISSONNIER G</v>
          </cell>
        </row>
        <row r="262">
          <cell r="AD262" t="str">
            <v>MEISSONNIER GUILLAUME</v>
          </cell>
          <cell r="AF262" t="str">
            <v>MEISSONNIER G</v>
          </cell>
          <cell r="AI262" t="str">
            <v>MENARD P</v>
          </cell>
        </row>
        <row r="263">
          <cell r="AD263" t="str">
            <v>MENARD Patrick</v>
          </cell>
          <cell r="AF263" t="str">
            <v>MENARD P</v>
          </cell>
          <cell r="AI263" t="str">
            <v>MENARD S</v>
          </cell>
        </row>
        <row r="264">
          <cell r="AD264" t="str">
            <v>MENARD Stéphane</v>
          </cell>
          <cell r="AF264" t="str">
            <v>MENARD S</v>
          </cell>
          <cell r="AI264" t="str">
            <v>MENU D</v>
          </cell>
        </row>
        <row r="265">
          <cell r="AD265" t="str">
            <v>MENU David</v>
          </cell>
          <cell r="AF265" t="str">
            <v>MENU D</v>
          </cell>
          <cell r="AI265" t="str">
            <v>MENU N</v>
          </cell>
        </row>
        <row r="266">
          <cell r="AD266" t="str">
            <v>MENU Nicolas</v>
          </cell>
          <cell r="AF266" t="str">
            <v>MENU N</v>
          </cell>
          <cell r="AI266" t="str">
            <v>MESTRE E</v>
          </cell>
        </row>
        <row r="267">
          <cell r="AD267" t="str">
            <v>MESTRE E</v>
          </cell>
          <cell r="AF267" t="str">
            <v>MESTRE E</v>
          </cell>
          <cell r="AI267" t="str">
            <v>MILLET P</v>
          </cell>
        </row>
        <row r="268">
          <cell r="AD268" t="str">
            <v>MILLET Pascal</v>
          </cell>
          <cell r="AF268" t="str">
            <v>MILLET P</v>
          </cell>
          <cell r="AI268" t="str">
            <v>Milovanovic N</v>
          </cell>
        </row>
        <row r="269">
          <cell r="AD269" t="str">
            <v>Milovanovic Nebojsa</v>
          </cell>
          <cell r="AF269" t="str">
            <v>Milovanovic N</v>
          </cell>
          <cell r="AI269" t="str">
            <v>MIRO J</v>
          </cell>
        </row>
        <row r="270">
          <cell r="AD270" t="str">
            <v>MIRO Jaume</v>
          </cell>
          <cell r="AF270" t="str">
            <v>MIRO J</v>
          </cell>
          <cell r="AI270" t="str">
            <v>MOINE X</v>
          </cell>
        </row>
        <row r="271">
          <cell r="AD271" t="str">
            <v>MOINE Xavier</v>
          </cell>
          <cell r="AF271" t="str">
            <v>MOINE X</v>
          </cell>
          <cell r="AI271" t="str">
            <v>MONNIER F</v>
          </cell>
        </row>
        <row r="272">
          <cell r="AD272" t="str">
            <v>Monnier Franck</v>
          </cell>
          <cell r="AF272" t="str">
            <v>MONNIER F</v>
          </cell>
          <cell r="AI272" t="str">
            <v>MOORE M</v>
          </cell>
        </row>
        <row r="273">
          <cell r="AD273" t="str">
            <v>Moore Matthew</v>
          </cell>
          <cell r="AF273" t="str">
            <v>MOORE M</v>
          </cell>
          <cell r="AI273" t="str">
            <v>PERCEBOIS A</v>
          </cell>
        </row>
        <row r="274">
          <cell r="AD274" t="str">
            <v>Moreau Christophe</v>
          </cell>
          <cell r="AF274" t="str">
            <v>MOREAU C</v>
          </cell>
          <cell r="AI274" t="str">
            <v>MOREAU JP</v>
          </cell>
        </row>
        <row r="275">
          <cell r="AD275" t="str">
            <v>MOREAU Jean-Philippe</v>
          </cell>
          <cell r="AF275" t="str">
            <v>MOREAU JP</v>
          </cell>
          <cell r="AI275" t="str">
            <v>Morel M</v>
          </cell>
        </row>
        <row r="276">
          <cell r="AD276" t="str">
            <v>Morel Maxime</v>
          </cell>
          <cell r="AF276" t="str">
            <v>Morel M</v>
          </cell>
          <cell r="AI276" t="str">
            <v>MORIN M</v>
          </cell>
        </row>
        <row r="277">
          <cell r="AD277" t="str">
            <v>MORIN MATTHIEU</v>
          </cell>
          <cell r="AF277" t="str">
            <v>MORIN M</v>
          </cell>
          <cell r="AI277" t="str">
            <v>MORIN S</v>
          </cell>
        </row>
        <row r="278">
          <cell r="AD278" t="str">
            <v>MORIN STEPHANE</v>
          </cell>
          <cell r="AF278" t="str">
            <v>MORIN S</v>
          </cell>
          <cell r="AI278" t="str">
            <v>MORVAN G</v>
          </cell>
        </row>
        <row r="279">
          <cell r="AD279" t="str">
            <v>MORVAN Gilles</v>
          </cell>
          <cell r="AF279" t="str">
            <v>MORVAN G</v>
          </cell>
          <cell r="AI279" t="str">
            <v>MOSSET M</v>
          </cell>
        </row>
        <row r="280">
          <cell r="AD280" t="str">
            <v>MOSSET MICHEL</v>
          </cell>
          <cell r="AF280" t="str">
            <v>MOSSET M</v>
          </cell>
          <cell r="AI280" t="str">
            <v>MOTHIE P</v>
          </cell>
        </row>
        <row r="281">
          <cell r="AD281" t="str">
            <v>MOTHIE PATRICK</v>
          </cell>
          <cell r="AF281" t="str">
            <v>MOTHIE P</v>
          </cell>
          <cell r="AI281" t="str">
            <v>MOURE Y</v>
          </cell>
        </row>
        <row r="282">
          <cell r="AD282" t="str">
            <v>MOURE YVON</v>
          </cell>
          <cell r="AF282" t="str">
            <v>MOURE Y</v>
          </cell>
          <cell r="AI282" t="str">
            <v>MOUSSU C</v>
          </cell>
        </row>
        <row r="283">
          <cell r="AD283" t="str">
            <v>MOUSSU CHRISTIAN</v>
          </cell>
          <cell r="AF283" t="str">
            <v>MOUSSU C</v>
          </cell>
        </row>
        <row r="284">
          <cell r="AD284" t="str">
            <v>MUGLER Jeremy</v>
          </cell>
          <cell r="AF284" t="str">
            <v>MUGLER J</v>
          </cell>
          <cell r="AI284" t="str">
            <v>NEEDHAM D</v>
          </cell>
        </row>
        <row r="285">
          <cell r="AD285" t="str">
            <v>Nadin Dominique</v>
          </cell>
          <cell r="AF285" t="str">
            <v>Nadin D</v>
          </cell>
          <cell r="AI285" t="str">
            <v>NEVARD R</v>
          </cell>
        </row>
        <row r="286">
          <cell r="AD286" t="str">
            <v>NEEDHAM DAVID</v>
          </cell>
          <cell r="AF286" t="str">
            <v>NEEDHAM D</v>
          </cell>
          <cell r="AI286" t="str">
            <v>WINSLETT C</v>
          </cell>
        </row>
        <row r="287">
          <cell r="AD287" t="str">
            <v>NEVARD Richard</v>
          </cell>
          <cell r="AF287" t="str">
            <v>NEVARD R</v>
          </cell>
          <cell r="AI287" t="str">
            <v>NONNET P</v>
          </cell>
        </row>
        <row r="288">
          <cell r="AD288" t="str">
            <v>NEWTON P</v>
          </cell>
          <cell r="AF288" t="str">
            <v>NEWTON P</v>
          </cell>
          <cell r="AI288" t="str">
            <v>NORGET C</v>
          </cell>
        </row>
        <row r="289">
          <cell r="AD289" t="str">
            <v>NONNET PATRICK</v>
          </cell>
          <cell r="AF289" t="str">
            <v>NONNET P</v>
          </cell>
          <cell r="AI289" t="str">
            <v>NORRIS M</v>
          </cell>
        </row>
        <row r="290">
          <cell r="AD290" t="str">
            <v>NORGET Christophe</v>
          </cell>
          <cell r="AF290" t="str">
            <v>NORGET C</v>
          </cell>
          <cell r="AI290" t="str">
            <v>NORTH C</v>
          </cell>
        </row>
        <row r="291">
          <cell r="AD291" t="str">
            <v>NORRIS Matthew</v>
          </cell>
          <cell r="AF291" t="str">
            <v>NORRIS M</v>
          </cell>
          <cell r="AI291" t="str">
            <v>NOYCE S</v>
          </cell>
        </row>
        <row r="292">
          <cell r="AD292" t="str">
            <v>NORTH COLIN</v>
          </cell>
          <cell r="AF292" t="str">
            <v>NORTH C</v>
          </cell>
          <cell r="AI292" t="str">
            <v>OGE JC</v>
          </cell>
        </row>
        <row r="293">
          <cell r="AD293" t="str">
            <v>NOYCE STEPHEN</v>
          </cell>
          <cell r="AF293" t="str">
            <v>NOYCE S</v>
          </cell>
          <cell r="AI293" t="str">
            <v>OUALI E</v>
          </cell>
        </row>
        <row r="294">
          <cell r="AD294" t="str">
            <v>OGE Jean-Christophe</v>
          </cell>
          <cell r="AF294" t="str">
            <v>OGE JC</v>
          </cell>
          <cell r="AI294" t="str">
            <v>OUDIN P</v>
          </cell>
        </row>
        <row r="295">
          <cell r="AD295" t="str">
            <v>OUALI EMMANUEL</v>
          </cell>
          <cell r="AF295" t="str">
            <v>OUALI E</v>
          </cell>
          <cell r="AI295" t="str">
            <v>PARRUITTE R</v>
          </cell>
        </row>
        <row r="296">
          <cell r="AD296" t="str">
            <v>OUDIN Patrice</v>
          </cell>
          <cell r="AF296" t="str">
            <v>OUDIN P</v>
          </cell>
          <cell r="AI296" t="str">
            <v>Parthiban P</v>
          </cell>
        </row>
        <row r="297">
          <cell r="AD297" t="str">
            <v>PARRUITTE REGIS</v>
          </cell>
          <cell r="AF297" t="str">
            <v>PARRUITTE R</v>
          </cell>
          <cell r="AI297" t="str">
            <v>PAUL B</v>
          </cell>
        </row>
        <row r="298">
          <cell r="AD298" t="str">
            <v>Parthiban Palaniappan</v>
          </cell>
          <cell r="AF298" t="str">
            <v>Parthiban P</v>
          </cell>
          <cell r="AI298" t="str">
            <v>PELTIER C</v>
          </cell>
        </row>
        <row r="299">
          <cell r="AD299" t="str">
            <v>PAUL BERNARD</v>
          </cell>
          <cell r="AF299" t="str">
            <v>PAUL B</v>
          </cell>
          <cell r="AI299" t="str">
            <v>PENNEQUIN E</v>
          </cell>
        </row>
        <row r="300">
          <cell r="AD300" t="str">
            <v>PELTIER CHRISTOPHE</v>
          </cell>
          <cell r="AF300" t="str">
            <v>PELTIER C</v>
          </cell>
          <cell r="AI300" t="str">
            <v>PERIDY D</v>
          </cell>
        </row>
        <row r="301">
          <cell r="AD301" t="str">
            <v>PENNEQUIN ERIC</v>
          </cell>
          <cell r="AF301" t="str">
            <v>PENNEQUIN E</v>
          </cell>
          <cell r="AI301" t="str">
            <v>Perie Pinos D</v>
          </cell>
        </row>
        <row r="302">
          <cell r="AD302" t="str">
            <v>PERCEBOIS ANTOINE</v>
          </cell>
          <cell r="AF302" t="str">
            <v>PERCEBOIS A</v>
          </cell>
          <cell r="AI302" t="str">
            <v>PERON C</v>
          </cell>
        </row>
        <row r="303">
          <cell r="AD303" t="str">
            <v>PERIDY DAVID</v>
          </cell>
          <cell r="AF303" t="str">
            <v>PERIDY D</v>
          </cell>
          <cell r="AI303" t="str">
            <v>PERON L</v>
          </cell>
        </row>
        <row r="304">
          <cell r="AD304" t="str">
            <v>Perie Pinos Damien</v>
          </cell>
          <cell r="AF304" t="str">
            <v>Perie Pinos D</v>
          </cell>
          <cell r="AI304" t="str">
            <v>PETIT F</v>
          </cell>
        </row>
        <row r="305">
          <cell r="AD305" t="str">
            <v>PERON CHRISTIAN</v>
          </cell>
          <cell r="AF305" t="str">
            <v>PERON C</v>
          </cell>
          <cell r="AI305" t="str">
            <v>PETOT J-H</v>
          </cell>
        </row>
        <row r="306">
          <cell r="AD306" t="str">
            <v>PERON LUDOVIC</v>
          </cell>
          <cell r="AF306" t="str">
            <v>PERON L</v>
          </cell>
          <cell r="AI306" t="str">
            <v>PICHET B</v>
          </cell>
        </row>
        <row r="307">
          <cell r="AD307" t="str">
            <v>PETIT FLORENT</v>
          </cell>
          <cell r="AF307" t="str">
            <v>PETIT F</v>
          </cell>
          <cell r="AI307" t="str">
            <v>PICHON V</v>
          </cell>
        </row>
        <row r="308">
          <cell r="AD308" t="str">
            <v>PETOT J-HERVE</v>
          </cell>
          <cell r="AF308" t="str">
            <v>PETOT J-H</v>
          </cell>
          <cell r="AI308" t="str">
            <v>Pierre G</v>
          </cell>
        </row>
        <row r="309">
          <cell r="AD309" t="str">
            <v>PEYRON BRUNO</v>
          </cell>
          <cell r="AF309" t="str">
            <v>PEYRON B</v>
          </cell>
          <cell r="AI309" t="str">
            <v>Pilot Line Blois</v>
          </cell>
        </row>
        <row r="310">
          <cell r="AD310" t="str">
            <v>PICHET BENOIT</v>
          </cell>
          <cell r="AF310" t="str">
            <v>PICHET B</v>
          </cell>
          <cell r="AI310" t="str">
            <v>Pilot Line LRO</v>
          </cell>
        </row>
        <row r="311">
          <cell r="AD311" t="str">
            <v>PICHON Vincent</v>
          </cell>
          <cell r="AF311" t="str">
            <v>PICHON V</v>
          </cell>
          <cell r="AI311" t="str">
            <v>PINAULT R</v>
          </cell>
        </row>
        <row r="312">
          <cell r="AD312" t="str">
            <v>Pierre Gueriot</v>
          </cell>
          <cell r="AF312" t="str">
            <v>Pierre G</v>
          </cell>
          <cell r="AI312" t="str">
            <v>PINEAU J</v>
          </cell>
        </row>
        <row r="313">
          <cell r="AD313" t="str">
            <v>Pilot Line</v>
          </cell>
          <cell r="AF313" t="str">
            <v>Pilot Line</v>
          </cell>
          <cell r="AI313" t="str">
            <v>Piquemal M</v>
          </cell>
        </row>
        <row r="314">
          <cell r="AD314" t="str">
            <v>PINAULT RENE</v>
          </cell>
          <cell r="AF314" t="str">
            <v>PINAULT R</v>
          </cell>
          <cell r="AI314" t="str">
            <v>POITOU JC</v>
          </cell>
        </row>
        <row r="315">
          <cell r="AD315" t="str">
            <v>PINEAU JEROME</v>
          </cell>
          <cell r="AF315" t="str">
            <v>PINEAU J</v>
          </cell>
          <cell r="AI315" t="str">
            <v>PONSART N</v>
          </cell>
        </row>
        <row r="316">
          <cell r="AD316" t="str">
            <v>Piquemal Matthieu</v>
          </cell>
          <cell r="AF316" t="str">
            <v>Piquemal M</v>
          </cell>
          <cell r="AI316" t="str">
            <v>PORTIER L</v>
          </cell>
        </row>
        <row r="317">
          <cell r="AD317" t="str">
            <v>PLEKKEPOEL ERIC</v>
          </cell>
          <cell r="AF317" t="str">
            <v>PLEKKEPOEL E</v>
          </cell>
          <cell r="AI317" t="str">
            <v>POUCE G</v>
          </cell>
        </row>
        <row r="318">
          <cell r="AD318" t="str">
            <v>POITOU Jean Christophe</v>
          </cell>
          <cell r="AF318" t="str">
            <v>POITOU JC</v>
          </cell>
          <cell r="AI318" t="str">
            <v>Poupron A</v>
          </cell>
        </row>
        <row r="319">
          <cell r="AD319" t="str">
            <v>PONSART NICOLAS</v>
          </cell>
          <cell r="AF319" t="str">
            <v>PONSART N</v>
          </cell>
          <cell r="AI319" t="str">
            <v>POUSSIN D</v>
          </cell>
        </row>
        <row r="320">
          <cell r="AD320" t="str">
            <v>PORTIER Laurent</v>
          </cell>
          <cell r="AF320" t="str">
            <v>PORTIER L</v>
          </cell>
          <cell r="AI320" t="str">
            <v>Pyke J</v>
          </cell>
        </row>
        <row r="321">
          <cell r="AD321" t="str">
            <v>POUCE GREGORY</v>
          </cell>
          <cell r="AF321" t="str">
            <v>POUCE G</v>
          </cell>
          <cell r="AI321" t="str">
            <v>QUERON L</v>
          </cell>
        </row>
        <row r="322">
          <cell r="AD322" t="str">
            <v>Poupron Andre</v>
          </cell>
          <cell r="AF322" t="str">
            <v>Poupron A</v>
          </cell>
          <cell r="AI322" t="str">
            <v>Rasetti L</v>
          </cell>
        </row>
        <row r="323">
          <cell r="AD323" t="str">
            <v>POUSSIN DOMINIQUE</v>
          </cell>
          <cell r="AF323" t="str">
            <v>POUSSIN D</v>
          </cell>
          <cell r="AI323" t="str">
            <v>RATTON C</v>
          </cell>
        </row>
        <row r="324">
          <cell r="AD324" t="str">
            <v>Pyke Johnathan</v>
          </cell>
          <cell r="AF324" t="str">
            <v>Pyke J</v>
          </cell>
          <cell r="AI324" t="str">
            <v>RATTON D</v>
          </cell>
        </row>
        <row r="325">
          <cell r="AD325" t="str">
            <v>QUERON LAURENT</v>
          </cell>
          <cell r="AF325" t="str">
            <v>QUERON L</v>
          </cell>
          <cell r="AI325" t="str">
            <v>REBELO A</v>
          </cell>
        </row>
        <row r="326">
          <cell r="AD326" t="str">
            <v>Rasetti Luigi</v>
          </cell>
          <cell r="AF326" t="str">
            <v>Rasetti L</v>
          </cell>
          <cell r="AI326" t="str">
            <v>RICART P</v>
          </cell>
        </row>
        <row r="327">
          <cell r="AD327" t="str">
            <v>RATTON CORINNE</v>
          </cell>
          <cell r="AF327" t="str">
            <v>RATTON C</v>
          </cell>
          <cell r="AI327" t="str">
            <v>RIMLINGER Y</v>
          </cell>
        </row>
        <row r="328">
          <cell r="AD328" t="str">
            <v>RATTON DAMIEN</v>
          </cell>
          <cell r="AF328" t="str">
            <v>RATTON D</v>
          </cell>
          <cell r="AI328" t="str">
            <v>ROCHEREAU D</v>
          </cell>
        </row>
        <row r="329">
          <cell r="AD329" t="str">
            <v>REBELO ARMINDO</v>
          </cell>
          <cell r="AF329" t="str">
            <v>REBELO A</v>
          </cell>
          <cell r="AI329" t="str">
            <v>ROGER D</v>
          </cell>
        </row>
        <row r="330">
          <cell r="AD330" t="str">
            <v>RICART PASCAL</v>
          </cell>
          <cell r="AF330" t="str">
            <v>RICART P</v>
          </cell>
          <cell r="AI330" t="str">
            <v>RONDEAU D</v>
          </cell>
        </row>
        <row r="331">
          <cell r="AD331" t="str">
            <v>RIMLINGER YVES</v>
          </cell>
          <cell r="AF331" t="str">
            <v>RIMLINGER Y</v>
          </cell>
          <cell r="AI331" t="str">
            <v>ROSIERE S</v>
          </cell>
        </row>
        <row r="332">
          <cell r="AD332" t="str">
            <v>ROCHEREAU Daniel</v>
          </cell>
          <cell r="AF332" t="str">
            <v>ROCHEREAU D</v>
          </cell>
          <cell r="AI332" t="str">
            <v>ROUET JL</v>
          </cell>
        </row>
        <row r="333">
          <cell r="AD333" t="str">
            <v>ROGER Dominique</v>
          </cell>
          <cell r="AF333" t="str">
            <v>ROGER D</v>
          </cell>
          <cell r="AI333" t="str">
            <v>ROUILLON R</v>
          </cell>
        </row>
        <row r="334">
          <cell r="AD334" t="str">
            <v>RONDEAU Didier</v>
          </cell>
          <cell r="AF334" t="str">
            <v>RONDEAU D</v>
          </cell>
          <cell r="AI334" t="str">
            <v>Roussay R</v>
          </cell>
        </row>
        <row r="335">
          <cell r="AD335" t="str">
            <v>ROSIERE STEPHANE</v>
          </cell>
          <cell r="AF335" t="str">
            <v>ROSIERE S</v>
          </cell>
          <cell r="AI335" t="str">
            <v>ROY P</v>
          </cell>
        </row>
        <row r="336">
          <cell r="AD336" t="str">
            <v>ROUET J-LUC</v>
          </cell>
          <cell r="AF336" t="str">
            <v>ROUET JL</v>
          </cell>
          <cell r="AI336" t="str">
            <v>SAADE T</v>
          </cell>
        </row>
        <row r="337">
          <cell r="AD337" t="str">
            <v>ROUILLON Raphael</v>
          </cell>
          <cell r="AF337" t="str">
            <v>ROUILLON R</v>
          </cell>
          <cell r="AI337" t="str">
            <v>Sandford G</v>
          </cell>
        </row>
        <row r="338">
          <cell r="AD338" t="str">
            <v>Roussay Ruddy</v>
          </cell>
          <cell r="AF338" t="str">
            <v>Roussay R</v>
          </cell>
          <cell r="AI338" t="str">
            <v>SAUQUET R</v>
          </cell>
        </row>
        <row r="339">
          <cell r="AD339" t="str">
            <v>ROY PIERRICK</v>
          </cell>
          <cell r="AF339" t="str">
            <v>ROY P</v>
          </cell>
          <cell r="AI339" t="str">
            <v>Sauvage F</v>
          </cell>
        </row>
        <row r="340">
          <cell r="AD340" t="str">
            <v>SAADE THOMAS</v>
          </cell>
          <cell r="AF340" t="str">
            <v>SAADE T</v>
          </cell>
          <cell r="AI340" t="str">
            <v>SEGALES J</v>
          </cell>
        </row>
        <row r="341">
          <cell r="AD341" t="str">
            <v>Sandford, Guy</v>
          </cell>
          <cell r="AF341" t="str">
            <v>Sandford G</v>
          </cell>
          <cell r="AI341" t="str">
            <v>SIMON E</v>
          </cell>
        </row>
        <row r="342">
          <cell r="AD342" t="str">
            <v>Sauquet Richard</v>
          </cell>
          <cell r="AF342" t="str">
            <v>SAUQUET R</v>
          </cell>
          <cell r="AI342" t="str">
            <v>SIMON J</v>
          </cell>
        </row>
        <row r="343">
          <cell r="AD343" t="str">
            <v>Sauvage Frederic</v>
          </cell>
          <cell r="AF343" t="str">
            <v>Sauvage F</v>
          </cell>
          <cell r="AI343" t="str">
            <v>SMITH F</v>
          </cell>
        </row>
        <row r="344">
          <cell r="AD344" t="str">
            <v>SEGALES Jaume</v>
          </cell>
          <cell r="AF344" t="str">
            <v>SEGALES J</v>
          </cell>
          <cell r="AI344" t="str">
            <v>SMITH K</v>
          </cell>
        </row>
        <row r="345">
          <cell r="AD345" t="str">
            <v>SIMON EMMANUEL</v>
          </cell>
          <cell r="AF345" t="str">
            <v>SIMON E</v>
          </cell>
          <cell r="AI345" t="str">
            <v>SORET O</v>
          </cell>
        </row>
        <row r="346">
          <cell r="AD346" t="str">
            <v>SIMON Jérome</v>
          </cell>
          <cell r="AF346" t="str">
            <v>SIMON J</v>
          </cell>
          <cell r="AI346" t="str">
            <v>Spurgin D</v>
          </cell>
        </row>
        <row r="347">
          <cell r="AD347" t="str">
            <v>SMITH FRAN</v>
          </cell>
          <cell r="AF347" t="str">
            <v>SMITH F</v>
          </cell>
          <cell r="AI347" t="str">
            <v>Stevens G</v>
          </cell>
        </row>
        <row r="348">
          <cell r="AD348" t="str">
            <v>SMITH KEN</v>
          </cell>
          <cell r="AF348" t="str">
            <v>SMITH K</v>
          </cell>
          <cell r="AI348" t="str">
            <v>Streater S</v>
          </cell>
        </row>
        <row r="349">
          <cell r="AD349" t="str">
            <v>SORET Olivier</v>
          </cell>
          <cell r="AF349" t="str">
            <v>SORET O</v>
          </cell>
          <cell r="AI349" t="str">
            <v>STRINGFELLOW C</v>
          </cell>
        </row>
        <row r="350">
          <cell r="AD350" t="str">
            <v>Spurgin Dominic</v>
          </cell>
          <cell r="AF350" t="str">
            <v>Spurgin D</v>
          </cell>
          <cell r="AI350" t="str">
            <v>SUC J</v>
          </cell>
        </row>
        <row r="351">
          <cell r="AD351" t="str">
            <v>Stevens Guillaume</v>
          </cell>
          <cell r="AF351" t="str">
            <v>Stevens G</v>
          </cell>
          <cell r="AI351" t="str">
            <v>Taillandier S</v>
          </cell>
        </row>
        <row r="352">
          <cell r="AD352" t="str">
            <v>Streater, Stephen</v>
          </cell>
          <cell r="AF352" t="str">
            <v>Streater S</v>
          </cell>
          <cell r="AI352" t="str">
            <v>TAPIN C</v>
          </cell>
        </row>
        <row r="353">
          <cell r="AD353" t="str">
            <v>STRINGFELLOW Chris</v>
          </cell>
          <cell r="AF353" t="str">
            <v>STRINGFELLOW C</v>
          </cell>
          <cell r="AI353" t="str">
            <v>TAYLOR M</v>
          </cell>
        </row>
        <row r="354">
          <cell r="AD354" t="str">
            <v>SUC Julien</v>
          </cell>
          <cell r="AF354" t="str">
            <v>SUC J</v>
          </cell>
          <cell r="AI354" t="str">
            <v>Team Indus Blois</v>
          </cell>
        </row>
        <row r="355">
          <cell r="AD355" t="str">
            <v>Szyszko Aniela</v>
          </cell>
          <cell r="AF355" t="str">
            <v>Szyszko A</v>
          </cell>
          <cell r="AI355" t="str">
            <v>Team Nozzle Blois</v>
          </cell>
        </row>
        <row r="356">
          <cell r="AD356" t="str">
            <v>Taillandier Sebastien</v>
          </cell>
          <cell r="AF356" t="str">
            <v>Taillandier S</v>
          </cell>
          <cell r="AI356" t="str">
            <v>Team protos Blois</v>
          </cell>
        </row>
        <row r="357">
          <cell r="AD357" t="str">
            <v>TAPIN CHRISTOPHE</v>
          </cell>
          <cell r="AF357" t="str">
            <v>TAPIN C</v>
          </cell>
          <cell r="AI357" t="str">
            <v>Terracol P</v>
          </cell>
        </row>
        <row r="358">
          <cell r="AD358" t="str">
            <v>TAYLOR Mary</v>
          </cell>
          <cell r="AF358" t="str">
            <v>TAYLOR M</v>
          </cell>
          <cell r="AI358" t="str">
            <v>THEBAULT F</v>
          </cell>
        </row>
        <row r="359">
          <cell r="AD359" t="str">
            <v>Team Indus Blois</v>
          </cell>
          <cell r="AF359" t="str">
            <v>Team Indus Blois</v>
          </cell>
          <cell r="AI359" t="str">
            <v>THEVENET P</v>
          </cell>
        </row>
        <row r="360">
          <cell r="AD360" t="str">
            <v>Team Nozzle Blois</v>
          </cell>
          <cell r="AF360" t="str">
            <v>Team Nozzle Blois</v>
          </cell>
          <cell r="AI360" t="str">
            <v>THEVOT E</v>
          </cell>
        </row>
        <row r="361">
          <cell r="AD361" t="str">
            <v>Team protos Blois</v>
          </cell>
          <cell r="AF361" t="str">
            <v>Team protos Blois</v>
          </cell>
          <cell r="AI361" t="str">
            <v>THIBAULT T</v>
          </cell>
        </row>
        <row r="362">
          <cell r="AD362" t="str">
            <v>Terracol Patrice</v>
          </cell>
          <cell r="AF362" t="str">
            <v>Terracol P</v>
          </cell>
          <cell r="AI362" t="str">
            <v>Thibaut P</v>
          </cell>
        </row>
        <row r="363">
          <cell r="AD363" t="str">
            <v>Thebault Franck</v>
          </cell>
          <cell r="AF363" t="str">
            <v>THEBAULT F</v>
          </cell>
          <cell r="AI363" t="str">
            <v>THIERY P</v>
          </cell>
        </row>
        <row r="364">
          <cell r="AD364" t="str">
            <v>THEVENET PHILIPPE</v>
          </cell>
          <cell r="AF364" t="str">
            <v>THEVENET P</v>
          </cell>
          <cell r="AI364" t="str">
            <v>THOUVARD E</v>
          </cell>
        </row>
        <row r="365">
          <cell r="AD365" t="str">
            <v>THEVOT EMMANUEL</v>
          </cell>
          <cell r="AF365" t="str">
            <v>THEVOT E</v>
          </cell>
          <cell r="AI365" t="str">
            <v>Tolliday A</v>
          </cell>
        </row>
        <row r="366">
          <cell r="AD366" t="str">
            <v>THIBAULT THIERRY</v>
          </cell>
          <cell r="AF366" t="str">
            <v>THIBAULT T</v>
          </cell>
          <cell r="AI366" t="str">
            <v>Topenot E</v>
          </cell>
        </row>
        <row r="367">
          <cell r="AD367" t="str">
            <v>Thibaut Patrick</v>
          </cell>
          <cell r="AF367" t="str">
            <v>Thibaut P</v>
          </cell>
          <cell r="AI367" t="str">
            <v>TORRES N</v>
          </cell>
        </row>
        <row r="368">
          <cell r="AD368" t="str">
            <v>THIERY Philippe</v>
          </cell>
          <cell r="AF368" t="str">
            <v>THIERY P</v>
          </cell>
          <cell r="AI368" t="str">
            <v>TOUSSAINT N</v>
          </cell>
        </row>
        <row r="369">
          <cell r="AD369" t="str">
            <v>THOUVARD ERIC</v>
          </cell>
          <cell r="AF369" t="str">
            <v>THOUVARD E</v>
          </cell>
          <cell r="AI369" t="str">
            <v>TREGRET O</v>
          </cell>
        </row>
        <row r="370">
          <cell r="AD370" t="str">
            <v>Tolliday Adrian</v>
          </cell>
          <cell r="AF370" t="str">
            <v>Tolliday A</v>
          </cell>
          <cell r="AI370" t="str">
            <v>TREGUER JL</v>
          </cell>
        </row>
        <row r="371">
          <cell r="AD371" t="str">
            <v>TOLLIDAY Adrian</v>
          </cell>
          <cell r="AF371" t="str">
            <v>TOLLIDAY A</v>
          </cell>
          <cell r="AI371" t="str">
            <v>TRENADO G</v>
          </cell>
        </row>
        <row r="372">
          <cell r="AD372" t="str">
            <v>Topenot Erwann</v>
          </cell>
          <cell r="AF372" t="str">
            <v>Topenot E</v>
          </cell>
          <cell r="AI372" t="str">
            <v>UBERTI M</v>
          </cell>
        </row>
        <row r="373">
          <cell r="AD373" t="str">
            <v>TORRES NATACHA</v>
          </cell>
          <cell r="AF373" t="str">
            <v>TORRES N</v>
          </cell>
          <cell r="AI373" t="str">
            <v>VACHER N</v>
          </cell>
        </row>
        <row r="374">
          <cell r="AD374" t="str">
            <v>TOUSSAINT NICOLAS</v>
          </cell>
          <cell r="AF374" t="str">
            <v>TOUSSAINT N</v>
          </cell>
          <cell r="AI374" t="str">
            <v>VAN DEN HENDE S</v>
          </cell>
        </row>
        <row r="375">
          <cell r="AD375" t="str">
            <v>TREGRET OLIVIER</v>
          </cell>
          <cell r="AF375" t="str">
            <v>TREGRET O</v>
          </cell>
          <cell r="AI375" t="str">
            <v>VANDAME P</v>
          </cell>
        </row>
        <row r="376">
          <cell r="AD376" t="str">
            <v>TREGUER JEAN LUC</v>
          </cell>
          <cell r="AF376" t="str">
            <v>TREGUER JL</v>
          </cell>
          <cell r="AI376" t="str">
            <v>VASSE L</v>
          </cell>
        </row>
        <row r="377">
          <cell r="AD377" t="str">
            <v>TRENADO GUILLAUME</v>
          </cell>
          <cell r="AF377" t="str">
            <v>TRENADO G</v>
          </cell>
          <cell r="AI377" t="str">
            <v>Vendulet J</v>
          </cell>
        </row>
        <row r="378">
          <cell r="AD378" t="str">
            <v>UBERTI Marco</v>
          </cell>
          <cell r="AF378" t="str">
            <v>UBERTI M</v>
          </cell>
          <cell r="AI378" t="str">
            <v>VERBEKE F</v>
          </cell>
        </row>
        <row r="379">
          <cell r="AD379" t="str">
            <v>VACHER NICOLAS</v>
          </cell>
          <cell r="AF379" t="str">
            <v>VACHER N</v>
          </cell>
          <cell r="AI379" t="str">
            <v>VEYRAC P</v>
          </cell>
        </row>
        <row r="380">
          <cell r="AD380" t="str">
            <v>VAN DEN HENDE STEPHANE</v>
          </cell>
          <cell r="AF380" t="str">
            <v>VAN DEN HENDE S</v>
          </cell>
          <cell r="AI380" t="str">
            <v>Vialleton L</v>
          </cell>
        </row>
        <row r="381">
          <cell r="AD381" t="str">
            <v>VANDAME PATRICK</v>
          </cell>
          <cell r="AF381" t="str">
            <v>VANDAME P</v>
          </cell>
          <cell r="AI381" t="str">
            <v>VIARD T</v>
          </cell>
        </row>
        <row r="382">
          <cell r="AD382" t="str">
            <v>VASSE Laurent</v>
          </cell>
          <cell r="AF382" t="str">
            <v>VASSE L</v>
          </cell>
          <cell r="AI382" t="str">
            <v>Vincent L</v>
          </cell>
        </row>
        <row r="383">
          <cell r="AD383" t="str">
            <v>Vendulet Joachim</v>
          </cell>
          <cell r="AF383" t="str">
            <v>Vendulet J</v>
          </cell>
          <cell r="AI383" t="str">
            <v>Vit R</v>
          </cell>
        </row>
        <row r="384">
          <cell r="AD384" t="str">
            <v>Verbeke Frans</v>
          </cell>
          <cell r="AF384" t="str">
            <v>VERBEKE F</v>
          </cell>
          <cell r="AI384" t="str">
            <v>VOLTA A</v>
          </cell>
        </row>
        <row r="385">
          <cell r="AD385" t="str">
            <v>Veyrac Pierre</v>
          </cell>
          <cell r="AF385" t="str">
            <v>VEYRAC P</v>
          </cell>
          <cell r="AI385" t="str">
            <v>WESTLAKE R</v>
          </cell>
        </row>
        <row r="386">
          <cell r="AD386" t="str">
            <v>Vialleton Loic</v>
          </cell>
          <cell r="AF386" t="str">
            <v>Vialleton L</v>
          </cell>
          <cell r="AI386" t="str">
            <v>Winandy JP</v>
          </cell>
        </row>
        <row r="387">
          <cell r="AD387" t="str">
            <v>VIARD Thierry</v>
          </cell>
          <cell r="AF387" t="str">
            <v>VIARD T</v>
          </cell>
          <cell r="AI387" t="str">
            <v>Yenot S</v>
          </cell>
        </row>
        <row r="388">
          <cell r="AD388" t="str">
            <v>Vincent Laurent</v>
          </cell>
          <cell r="AF388" t="str">
            <v>Vincent L</v>
          </cell>
          <cell r="AI388" t="str">
            <v>ZACCARDI JM</v>
          </cell>
        </row>
        <row r="389">
          <cell r="AD389" t="str">
            <v>Vit Romain</v>
          </cell>
          <cell r="AF389" t="str">
            <v>Vit R</v>
          </cell>
          <cell r="AI389" t="str">
            <v>ZEPPA Gilles</v>
          </cell>
        </row>
        <row r="390">
          <cell r="AD390" t="str">
            <v>VOLTA Alex</v>
          </cell>
          <cell r="AF390" t="str">
            <v>VOLTA A</v>
          </cell>
          <cell r="AI390" t="str">
            <v>ZIAR Y</v>
          </cell>
        </row>
        <row r="391">
          <cell r="AD391" t="str">
            <v>VONCKEN Claude</v>
          </cell>
          <cell r="AF391" t="str">
            <v>VONCKEN C</v>
          </cell>
        </row>
        <row r="392">
          <cell r="AD392" t="str">
            <v>Warry David</v>
          </cell>
          <cell r="AF392" t="str">
            <v>Warry D</v>
          </cell>
        </row>
        <row r="393">
          <cell r="AD393" t="str">
            <v>Winandy Jean-Pierre</v>
          </cell>
          <cell r="AF393" t="str">
            <v>Winandy JP</v>
          </cell>
        </row>
        <row r="394">
          <cell r="AD394" t="str">
            <v>Yenot Steeve</v>
          </cell>
          <cell r="AF394" t="str">
            <v>Yenot S</v>
          </cell>
        </row>
        <row r="395">
          <cell r="AD395" t="str">
            <v xml:space="preserve">ZACCARDI Jean-Marc </v>
          </cell>
          <cell r="AF395" t="str">
            <v>ZACCARDI JM</v>
          </cell>
        </row>
        <row r="396">
          <cell r="AD396" t="str">
            <v>ZEPPA Gilles</v>
          </cell>
          <cell r="AF396" t="str">
            <v>ZEPPA Gilles</v>
          </cell>
        </row>
        <row r="397">
          <cell r="AD397" t="str">
            <v>ZIAR YACINE</v>
          </cell>
          <cell r="AF397" t="str">
            <v>ZIAR Y</v>
          </cell>
        </row>
        <row r="398">
          <cell r="AD398" t="str">
            <v>ZWANK Thomas</v>
          </cell>
          <cell r="AF398" t="str">
            <v>ZWANK Thomas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chetak2s"/>
      <sheetName val="Sheet4"/>
      <sheetName val="Sheet5"/>
      <sheetName val="CHETAK4S"/>
      <sheetName val="chetak4s (new)"/>
      <sheetName val="PWR-AKD"/>
      <sheetName val="PWR_AKD"/>
      <sheetName val="ghorpade "/>
      <sheetName val="STAGEIMPROV"/>
      <sheetName val="MOD ADD"/>
      <sheetName val="Macro1"/>
      <sheetName val="오정용선임"/>
      <sheetName val="DATA SPGR14"/>
      <sheetName val="Input"/>
      <sheetName val="OCT"/>
      <sheetName val="e-1810_A"/>
      <sheetName val="PU approval"/>
      <sheetName val="2. Definitions"/>
      <sheetName val="#REF!"/>
      <sheetName val="NC SITE"/>
      <sheetName val="PL SITE"/>
      <sheetName val="TGT"/>
      <sheetName val="Aug-03-quality"/>
      <sheetName val="DJ06"/>
      <sheetName val="Income Statement Input"/>
      <sheetName val="Ø150.2h11 MSA"/>
      <sheetName val="XL4Test5"/>
      <sheetName val="Apr-05"/>
      <sheetName val="Variablen"/>
      <sheetName val="IMPROVEMENTS"/>
      <sheetName val="Base"/>
      <sheetName val="Stampings Ford"/>
      <sheetName val="Assumptions"/>
      <sheetName val="BOM6.5.03"/>
      <sheetName val="OUT_PUT"/>
      <sheetName val="Bajaj OS"/>
      <sheetName val="AN"/>
      <sheetName val="C_C_ SUMERY WALUJ"/>
      <sheetName val="NOIDA-29OCT"/>
      <sheetName val="eff"/>
      <sheetName val="ENGINE_LOSS"/>
      <sheetName val="clist"/>
      <sheetName val="1.5 Dragon ASEAN 14.04.114.41"/>
      <sheetName val="Market Data"/>
      <sheetName val="DCVA NPV"/>
      <sheetName val="평가자13"/>
      <sheetName val="Tables"/>
      <sheetName val="LZ"/>
      <sheetName val="Input.Finance"/>
      <sheetName val="VAAPR03"/>
      <sheetName val="chetak4s_(new)"/>
      <sheetName val="ghorpade_"/>
      <sheetName val="DATA_SPGR14"/>
      <sheetName val="MOD_ADD"/>
      <sheetName val="PU_approval"/>
      <sheetName val="2__Definitions"/>
      <sheetName val="NC_SITE"/>
      <sheetName val="PL_SITE"/>
      <sheetName val="Income_Statement_Input"/>
      <sheetName val="Ø150_2h11_MSA"/>
      <sheetName val="MFG-MKT"/>
    </sheetNames>
    <sheetDataSet>
      <sheetData sheetId="0" refreshError="1"/>
      <sheetData sheetId="1" refreshError="1">
        <row r="2">
          <cell r="A2" t="str">
            <v>STAGE NO</v>
          </cell>
          <cell r="B2" t="str">
            <v>STAGE DESCRIPTION (RNT)</v>
          </cell>
          <cell r="C2">
            <v>0.2</v>
          </cell>
          <cell r="D2">
            <v>0.4</v>
          </cell>
          <cell r="E2">
            <v>0.6</v>
          </cell>
          <cell r="F2">
            <v>0.8</v>
          </cell>
          <cell r="G2">
            <v>1</v>
          </cell>
          <cell r="H2">
            <v>1.2</v>
          </cell>
          <cell r="I2">
            <v>1.4</v>
          </cell>
          <cell r="J2" t="str">
            <v>ELE. No</v>
          </cell>
          <cell r="K2" t="str">
            <v>ELEMENT</v>
          </cell>
          <cell r="L2" t="str">
            <v>IMPROVEMENTS PROPOSED</v>
          </cell>
          <cell r="M2" t="str">
            <v>RNT</v>
          </cell>
          <cell r="N2" t="str">
            <v>OLD RNT</v>
          </cell>
          <cell r="O2" t="str">
            <v>RNT AFTER IMPROVEMENTS</v>
          </cell>
        </row>
        <row r="3">
          <cell r="A3">
            <v>1</v>
          </cell>
          <cell r="B3" t="str">
            <v>NUMBER PUNCHING.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1</v>
          </cell>
          <cell r="K3" t="str">
            <v>OBSERVE MATCHING OF C'CASE</v>
          </cell>
          <cell r="L3" t="str">
            <v>DOUBLE ELEMENT</v>
          </cell>
          <cell r="M3">
            <v>3.27E-2</v>
          </cell>
        </row>
        <row r="4">
          <cell r="J4">
            <v>2</v>
          </cell>
          <cell r="K4" t="str">
            <v>OBSERVE C'CASE SURFACE FOR TOOL MARK</v>
          </cell>
          <cell r="L4" t="str">
            <v>ELEMENT DELETED AT ENGINE ASSLY. CHECKING TO BE DONE AT FEDERS SHOP(i,e C'CASE DEPT)</v>
          </cell>
          <cell r="M4">
            <v>0.05</v>
          </cell>
        </row>
        <row r="5">
          <cell r="J5">
            <v>4</v>
          </cell>
          <cell r="K5" t="str">
            <v>CHECK CARB. STUD BEND BY GAUGE</v>
          </cell>
          <cell r="L5">
            <v>0</v>
          </cell>
          <cell r="M5">
            <v>0.05</v>
          </cell>
        </row>
        <row r="6">
          <cell r="J6">
            <v>7</v>
          </cell>
          <cell r="K6" t="str">
            <v>CLEAN No. PUNCHING INSERTS AS &amp; WHEN REQUIRED</v>
          </cell>
          <cell r="L6">
            <v>0</v>
          </cell>
          <cell r="M6">
            <v>5.0000000000000001E-3</v>
          </cell>
        </row>
        <row r="7">
          <cell r="J7">
            <v>13</v>
          </cell>
          <cell r="K7" t="str">
            <v>PRE-POSITION NUT &amp; BOLT ON R.B. LINK &amp; GIVE TO LINE</v>
          </cell>
          <cell r="L7" t="str">
            <v>CAN BE VENDORIZE</v>
          </cell>
          <cell r="M7">
            <v>0.10879999999999999</v>
          </cell>
        </row>
        <row r="8">
          <cell r="L8" t="str">
            <v>SUB-TOTAL</v>
          </cell>
          <cell r="M8">
            <v>0.2465</v>
          </cell>
          <cell r="N8">
            <v>1.0966</v>
          </cell>
          <cell r="O8">
            <v>0.85010000000000008</v>
          </cell>
        </row>
        <row r="9">
          <cell r="A9">
            <v>2</v>
          </cell>
          <cell r="B9" t="str">
            <v>MAIN SHAFT &amp; C'SHAFT BEARING FITMENT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3</v>
          </cell>
          <cell r="K9" t="str">
            <v>MOVEMENT TIME FROM HEATING FIXTURE TO C'SHAFT PRESS &amp; KEEP ON PRESS</v>
          </cell>
          <cell r="L9" t="str">
            <v>HEATING NOT REQUIRED FOR 5-PORT</v>
          </cell>
          <cell r="M9">
            <v>6.3700000000000007E-2</v>
          </cell>
        </row>
        <row r="10">
          <cell r="J10">
            <v>4</v>
          </cell>
          <cell r="K10" t="str">
            <v>LOAD C'CASE ON PRESS &amp; PLACE C'SHAFT CL. SIDE BEARING &amp; TOOL FOR BRG. FITMENT</v>
          </cell>
          <cell r="L10" t="str">
            <v>COMBINED PRESS FOR M'SHAFT &amp; C'SHAFT BEARING</v>
          </cell>
          <cell r="M10">
            <v>0.2</v>
          </cell>
        </row>
        <row r="11">
          <cell r="J11">
            <v>5</v>
          </cell>
          <cell r="K11" t="str">
            <v>PRESS C'SHAFT CLUTCH SIDE BEARING</v>
          </cell>
          <cell r="L11">
            <v>0</v>
          </cell>
          <cell r="M11">
            <v>0.12</v>
          </cell>
        </row>
        <row r="12">
          <cell r="J12">
            <v>9</v>
          </cell>
          <cell r="K12" t="str">
            <v>KEEP C'CASE ON OIL SEAL FITTING PRESS</v>
          </cell>
          <cell r="L12">
            <v>0</v>
          </cell>
          <cell r="M12">
            <v>0.05</v>
          </cell>
        </row>
        <row r="13">
          <cell r="J13">
            <v>11</v>
          </cell>
          <cell r="K13" t="str">
            <v>UNPACK OIL SEALS 10Nos . AT A TIME</v>
          </cell>
          <cell r="L13" t="str">
            <v>PERSON GIVING BEARING ON LINE WILL DO THE JOB</v>
          </cell>
          <cell r="M13">
            <v>1.01E-2</v>
          </cell>
        </row>
        <row r="14">
          <cell r="L14" t="str">
            <v>SUB-TOTAL</v>
          </cell>
          <cell r="M14">
            <v>0.44380000000000003</v>
          </cell>
          <cell r="N14">
            <v>1.1503000000000001</v>
          </cell>
          <cell r="O14">
            <v>0.70650000000000013</v>
          </cell>
        </row>
        <row r="15">
          <cell r="A15">
            <v>3</v>
          </cell>
          <cell r="B15" t="str">
            <v>R. B. SHAFT FITMENT &amp; C'SHAFT FITMENT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 t="str">
            <v xml:space="preserve">UNPACK CL.SIDE C'SHAFT OIL SEAL </v>
          </cell>
          <cell r="L15" t="str">
            <v>PERSON GIVING BEARING ON LINE WILL DO THE JOB</v>
          </cell>
          <cell r="M15">
            <v>1.01E-2</v>
          </cell>
        </row>
        <row r="16">
          <cell r="J16">
            <v>2</v>
          </cell>
          <cell r="K16" t="str">
            <v>DIP OIL SEAL IN OIL TANK &amp; ARRANGE</v>
          </cell>
          <cell r="L16">
            <v>0</v>
          </cell>
          <cell r="M16">
            <v>3.3700000000000001E-2</v>
          </cell>
        </row>
        <row r="17">
          <cell r="J17">
            <v>9</v>
          </cell>
          <cell r="K17" t="str">
            <v>TAKE OUT WEDGE &amp; KEEP ASIDE</v>
          </cell>
          <cell r="L17" t="str">
            <v>FOR C'SHAFT PULLING WEDGE IS NOT REQUIRED</v>
          </cell>
          <cell r="M17">
            <v>1.89E-2</v>
          </cell>
        </row>
        <row r="18">
          <cell r="J18">
            <v>4</v>
          </cell>
          <cell r="K18" t="str">
            <v>COLLECT &amp; POSITION OIL SEAL ON RAMP,OPERATE PRESS .FIT OIL SEAL &amp; RELEASE RAMP</v>
          </cell>
          <cell r="L18" t="str">
            <v>OIL SEAL IS FITTED ON PRIOR STAGE</v>
          </cell>
          <cell r="M18">
            <v>0.11</v>
          </cell>
        </row>
        <row r="19">
          <cell r="L19" t="str">
            <v>SUB-TOTAL</v>
          </cell>
          <cell r="M19">
            <v>0.17270000000000002</v>
          </cell>
          <cell r="N19">
            <v>1.0615000000000001</v>
          </cell>
          <cell r="O19">
            <v>0.88880000000000003</v>
          </cell>
        </row>
        <row r="20">
          <cell r="A20">
            <v>4</v>
          </cell>
          <cell r="B20" t="str">
            <v>KICK SHAFT FITMENT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 t="str">
            <v xml:space="preserve">COLLECT MAGNETO SIDE FROM TABLE &amp; KEEP ON HEATER </v>
          </cell>
          <cell r="L20" t="str">
            <v>HEATING NOT REQUIRED FOR 5-PORT</v>
          </cell>
          <cell r="M20">
            <v>0.03</v>
          </cell>
        </row>
        <row r="21">
          <cell r="L21" t="str">
            <v>SUB-TOTAL</v>
          </cell>
          <cell r="M21">
            <v>0.03</v>
          </cell>
          <cell r="N21">
            <v>0.99060000000000004</v>
          </cell>
          <cell r="O21">
            <v>0.96060000000000001</v>
          </cell>
        </row>
        <row r="22">
          <cell r="A22">
            <v>5</v>
          </cell>
          <cell r="B22" t="str">
            <v>CLUSTER FITMENT,M.G. PIN LOCKING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</v>
          </cell>
          <cell r="K22" t="str">
            <v xml:space="preserve">ENSURE ENGINE NUMBER OF CLUTCH &amp; MAGNETO ARE SAME </v>
          </cell>
          <cell r="L22" t="str">
            <v>ELEMENT IS IN STAGE NO 1</v>
          </cell>
          <cell r="M22">
            <v>3.27E-2</v>
          </cell>
        </row>
        <row r="23">
          <cell r="J23">
            <v>3</v>
          </cell>
          <cell r="K23" t="str">
            <v>COLLECT MAGNETO SIDE FROM TABLE &amp; KEEP IT ON CONVEYOR AS PER CLUTCH SIDE</v>
          </cell>
          <cell r="L23" t="str">
            <v>ELEMENT CANNOT BE PERFORMED BY OPERATOR</v>
          </cell>
          <cell r="M23">
            <v>0.05</v>
          </cell>
        </row>
        <row r="24">
          <cell r="J24">
            <v>9</v>
          </cell>
          <cell r="K24" t="str">
            <v>USE OF CLOTH FOR ROTATING M.G. PIN</v>
          </cell>
          <cell r="L24" t="str">
            <v>HAND GLOVES ARE PROVIDED TO OPERATORS NO EXTRA CLOTH REQUIRED</v>
          </cell>
          <cell r="M24">
            <v>3.1699999999999999E-2</v>
          </cell>
        </row>
        <row r="25">
          <cell r="L25" t="str">
            <v>SUB-TOTAL</v>
          </cell>
          <cell r="M25">
            <v>0.1144</v>
          </cell>
          <cell r="N25">
            <v>0.95650000000000002</v>
          </cell>
          <cell r="O25">
            <v>0.84210000000000007</v>
          </cell>
        </row>
        <row r="26">
          <cell r="A26">
            <v>6</v>
          </cell>
          <cell r="B26" t="str">
            <v>C'CASE GASKET &amp; M'SHAFT FITMENT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6</v>
          </cell>
          <cell r="K26" t="str">
            <v>APPLY GREASE ON MAG. SIDE C'SHAFT BEARING INNER SURFACE &amp; C'SHAFT MAGNETO SIDE BEARING SLEEVE BY BRUSH</v>
          </cell>
          <cell r="L26" t="str">
            <v>ELEMENT CANNOT BE PERFORMED BY OPERATOR &amp; SO ELEMENT IS GIVEN ON ANOTHER STAGE</v>
          </cell>
          <cell r="M26">
            <v>0.05</v>
          </cell>
        </row>
        <row r="27">
          <cell r="J27">
            <v>7</v>
          </cell>
          <cell r="K27" t="str">
            <v>MOVEMENT TIME FOR COLLECTING M'SHAFT ,CL.SIDE C'CASE ,MAG. SIDE C'CASE</v>
          </cell>
          <cell r="L27">
            <v>0</v>
          </cell>
          <cell r="M27">
            <v>0.3</v>
          </cell>
        </row>
        <row r="28">
          <cell r="L28" t="str">
            <v>SUB-TOTAL</v>
          </cell>
          <cell r="M28">
            <v>0.35</v>
          </cell>
          <cell r="N28">
            <v>1.1577</v>
          </cell>
          <cell r="O28">
            <v>0.80769999999999997</v>
          </cell>
        </row>
        <row r="29">
          <cell r="A29">
            <v>7</v>
          </cell>
          <cell r="B29" t="str">
            <v>CLAMPING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str">
            <v>SUB-TOTAL</v>
          </cell>
          <cell r="M29">
            <v>0</v>
          </cell>
          <cell r="N29">
            <v>0.86199999999999999</v>
          </cell>
          <cell r="O29">
            <v>0.86199999999999999</v>
          </cell>
        </row>
        <row r="30">
          <cell r="A30">
            <v>8</v>
          </cell>
          <cell r="B30" t="str">
            <v>UNLOADING &amp; LOADING FROM LINEAR CONVEYOR TO MAIN CONVEYOR RESPECTIVELY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 t="str">
            <v>ADDTION OF FOUR CHAMBER NUTS CAN BE DONE &amp; ELEMENT No- 9 &amp; 10 OF STAGE No. - 9 CAN BE DELETED.</v>
          </cell>
        </row>
        <row r="31">
          <cell r="L31" t="str">
            <v>SUB-TOTAL</v>
          </cell>
          <cell r="M31">
            <v>0</v>
          </cell>
          <cell r="N31">
            <v>0.91920000000000002</v>
          </cell>
          <cell r="O31">
            <v>0.91920000000000002</v>
          </cell>
        </row>
        <row r="32">
          <cell r="A32">
            <v>9</v>
          </cell>
          <cell r="B32" t="str">
            <v>CHAMBER NUT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</v>
          </cell>
          <cell r="K32" t="str">
            <v>COLLECT 1 No. OF PLAIN &amp; SPRING WASHER ,PLACE IT ON CRANK CASE BOLT</v>
          </cell>
          <cell r="L32" t="str">
            <v>FLANGED TYPE BOLTS CAN BE USED</v>
          </cell>
          <cell r="M32">
            <v>0.503</v>
          </cell>
        </row>
        <row r="33">
          <cell r="J33">
            <v>8</v>
          </cell>
          <cell r="K33" t="str">
            <v>COLLECT ONE CLIP OF CHAMBER STUD &amp; PREPOSITION FOR SELF STATOR ENGINE</v>
          </cell>
          <cell r="L33" t="str">
            <v>ELEMENT NOT REQUIRED FOR 5-PORT</v>
          </cell>
          <cell r="M33">
            <v>0.03</v>
          </cell>
        </row>
        <row r="34">
          <cell r="J34">
            <v>9</v>
          </cell>
          <cell r="K34" t="str">
            <v>ROTATE TROLLEY BY 90 DEG.</v>
          </cell>
          <cell r="L34" t="str">
            <v>ELEMENT CAN BE PERFORMED ON STAGE 8</v>
          </cell>
          <cell r="M34">
            <v>1.9099999999999999E-2</v>
          </cell>
        </row>
        <row r="35">
          <cell r="J35">
            <v>10</v>
          </cell>
          <cell r="K35" t="str">
            <v xml:space="preserve">CUT THE EXTRA PORTION OF C'CASE PACKING </v>
          </cell>
          <cell r="L35" t="str">
            <v>ELEMENT CAN BE PERFORMED ON STAGE 8</v>
          </cell>
          <cell r="M35">
            <v>0.05</v>
          </cell>
        </row>
        <row r="36">
          <cell r="L36" t="str">
            <v>SUB-TOTAL</v>
          </cell>
          <cell r="M36">
            <v>0.60210000000000008</v>
          </cell>
          <cell r="N36">
            <v>1.0221</v>
          </cell>
          <cell r="O36">
            <v>0.41999999999999993</v>
          </cell>
        </row>
        <row r="37">
          <cell r="A37">
            <v>10</v>
          </cell>
          <cell r="B37" t="str">
            <v>COUPLING BOLTS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4</v>
          </cell>
          <cell r="K37" t="str">
            <v>POSITION SPRING &amp; PLAIN WASHERS ON 4 BOLTS</v>
          </cell>
          <cell r="L37" t="str">
            <v>FLANGED TYPE BOLTS CAN BE USED</v>
          </cell>
          <cell r="M37">
            <v>0.20580000000000001</v>
          </cell>
        </row>
        <row r="38">
          <cell r="J38">
            <v>6</v>
          </cell>
          <cell r="K38" t="str">
            <v>ROTATE TROLLEY BY 90 DEG.</v>
          </cell>
          <cell r="L38" t="str">
            <v>CAN BE DELETED ONLY IF COUPLING BOLT AT LOWER END TO BE INSERTED FROM SAME SIDE THAT OF OTHER BOLTS</v>
          </cell>
          <cell r="M38">
            <v>1.9099999999999999E-2</v>
          </cell>
        </row>
        <row r="39">
          <cell r="J39">
            <v>8</v>
          </cell>
          <cell r="K39" t="str">
            <v>COLLECT &amp; POSITION PLAIN &amp; SPRING WASHER ON BOLT</v>
          </cell>
          <cell r="L39">
            <v>0</v>
          </cell>
          <cell r="M39">
            <v>4.4499999999999998E-2</v>
          </cell>
        </row>
        <row r="40">
          <cell r="J40">
            <v>9</v>
          </cell>
          <cell r="K40" t="str">
            <v xml:space="preserve">COLLECT NUT &amp; PRE-POSITION ON LOWER SECURING BOLT </v>
          </cell>
          <cell r="L40">
            <v>0</v>
          </cell>
          <cell r="M40">
            <v>4.2999999999999997E-2</v>
          </cell>
        </row>
        <row r="41">
          <cell r="J41">
            <v>11</v>
          </cell>
          <cell r="K41" t="str">
            <v xml:space="preserve">TIGHTEN 1 LOWER COUPLING BOLT NUT </v>
          </cell>
          <cell r="L41">
            <v>0</v>
          </cell>
          <cell r="M41">
            <v>5.1200000000000002E-2</v>
          </cell>
        </row>
        <row r="42">
          <cell r="J42">
            <v>13</v>
          </cell>
          <cell r="K42" t="str">
            <v xml:space="preserve">ROTATE TROLLEY BY 180 DEG. &amp; TIGHTEN BOLT NUT FROM OPPOSITE SIDE </v>
          </cell>
          <cell r="L42">
            <v>0</v>
          </cell>
          <cell r="M42">
            <v>7.0999999999999994E-2</v>
          </cell>
        </row>
        <row r="43">
          <cell r="J43">
            <v>14</v>
          </cell>
          <cell r="K43" t="str">
            <v>ALIGN. C'SHAFT &amp; MAKE IT FREE</v>
          </cell>
          <cell r="L43" t="str">
            <v>ELEMENT NOT REQUIRED FOR 5-PORT</v>
          </cell>
          <cell r="M43">
            <v>0.10730000000000001</v>
          </cell>
        </row>
        <row r="44">
          <cell r="L44" t="str">
            <v>SUB-TOTAL</v>
          </cell>
          <cell r="M44">
            <v>0.54190000000000005</v>
          </cell>
          <cell r="N44">
            <v>1.0485</v>
          </cell>
          <cell r="O44">
            <v>0.50659999999999994</v>
          </cell>
        </row>
        <row r="45">
          <cell r="A45">
            <v>11</v>
          </cell>
          <cell r="B45" t="str">
            <v>G.S. FITMENT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4</v>
          </cell>
          <cell r="K45" t="str">
            <v>PLACE PLAIN &amp; SPRING WASHER ON 2 BOLTS</v>
          </cell>
          <cell r="L45" t="str">
            <v>FLANGED TYPE BOLTS CAN BE USED</v>
          </cell>
          <cell r="M45">
            <v>0.10059999999999999</v>
          </cell>
        </row>
        <row r="46">
          <cell r="J46">
            <v>15</v>
          </cell>
          <cell r="K46" t="str">
            <v>PLACE PLAIN &amp; SPRING WASHER &amp; PLACE ON GEAR SHIFTER STUD</v>
          </cell>
          <cell r="L46" t="str">
            <v>FLANGED TYPE NUTS CAN BE USED</v>
          </cell>
          <cell r="M46">
            <v>9.3100000000000002E-2</v>
          </cell>
        </row>
        <row r="47">
          <cell r="J47">
            <v>22</v>
          </cell>
          <cell r="K47" t="str">
            <v>GEAR SHIFTER TRAY HANDLING</v>
          </cell>
          <cell r="L47" t="str">
            <v>TRAY HANDLING BY LOGISTIC PERSON</v>
          </cell>
          <cell r="M47">
            <v>5.0000000000000001E-3</v>
          </cell>
        </row>
        <row r="48">
          <cell r="J48">
            <v>23</v>
          </cell>
          <cell r="K48" t="str">
            <v xml:space="preserve">CHECK CONTINUITY OF NEUTRAL SWITCH </v>
          </cell>
          <cell r="L48" t="str">
            <v>ELEMENT NOT REQUIRED FOR 5-PORT</v>
          </cell>
          <cell r="M48">
            <v>6.6699999999999995E-2</v>
          </cell>
        </row>
        <row r="49">
          <cell r="L49" t="str">
            <v>SUB-TOTAL</v>
          </cell>
          <cell r="M49">
            <v>0.26539999999999997</v>
          </cell>
          <cell r="N49">
            <v>1.0450999999999999</v>
          </cell>
          <cell r="O49">
            <v>0.77969999999999995</v>
          </cell>
        </row>
        <row r="50">
          <cell r="A50">
            <v>12</v>
          </cell>
          <cell r="B50" t="str">
            <v>MAGNETO OIL SEAL &amp; TORQUE APPLICATION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</v>
          </cell>
          <cell r="K50" t="str">
            <v>LOCK UNLOCK TROLLEY</v>
          </cell>
          <cell r="L50" t="str">
            <v>ELEMENT NOT REQUIRED.</v>
          </cell>
          <cell r="M50">
            <v>4.3799999999999999E-2</v>
          </cell>
        </row>
        <row r="51">
          <cell r="J51">
            <v>7</v>
          </cell>
          <cell r="K51" t="str">
            <v>ROTATE TROLLEY BY 180 DEG.</v>
          </cell>
          <cell r="L51" t="str">
            <v>CAN BE DELETED ONLY IF COUPLING BOLT AT LOWER END TO BE INSERTED FROM SAME SIDE THAT OF OTHER BOLTS</v>
          </cell>
          <cell r="M51">
            <v>3.3300000000000003E-2</v>
          </cell>
        </row>
        <row r="52">
          <cell r="L52" t="str">
            <v>SUB-TOTAL</v>
          </cell>
          <cell r="M52">
            <v>7.7100000000000002E-2</v>
          </cell>
          <cell r="N52">
            <v>1.1242000000000001</v>
          </cell>
          <cell r="O52">
            <v>1.0471000000000001</v>
          </cell>
        </row>
        <row r="53">
          <cell r="A53">
            <v>13</v>
          </cell>
          <cell r="B53" t="str">
            <v>CLUTCH FITMENT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</v>
          </cell>
          <cell r="K53" t="str">
            <v>OBSERVE KICK STARTER FREENESS</v>
          </cell>
          <cell r="L53" t="str">
            <v>ELEMENT IS IN STAGE NO 7</v>
          </cell>
          <cell r="M53">
            <v>1.7399999999999999E-2</v>
          </cell>
        </row>
        <row r="54">
          <cell r="J54">
            <v>9</v>
          </cell>
          <cell r="K54" t="str">
            <v>LOCK &amp; UNLOCK TROLLEY</v>
          </cell>
          <cell r="L54" t="str">
            <v>ELEMENT NOT REQUIRED</v>
          </cell>
          <cell r="M54">
            <v>4.3799999999999999E-2</v>
          </cell>
        </row>
        <row r="55">
          <cell r="J55">
            <v>12</v>
          </cell>
          <cell r="K55" t="str">
            <v>CLUTCH ASSLY TRAY HANDLING</v>
          </cell>
          <cell r="L55" t="str">
            <v>TRAY HANDLING BY LOGISTIC PERSON</v>
          </cell>
          <cell r="M55">
            <v>0.01</v>
          </cell>
        </row>
        <row r="56">
          <cell r="L56" t="str">
            <v>SUB-TOTAL</v>
          </cell>
          <cell r="M56">
            <v>7.1199999999999999E-2</v>
          </cell>
          <cell r="N56">
            <v>1.1498999999999999</v>
          </cell>
          <cell r="O56">
            <v>1.0787</v>
          </cell>
        </row>
        <row r="57">
          <cell r="A57">
            <v>14</v>
          </cell>
          <cell r="B57" t="str">
            <v>CYLINDER STUD FITMENT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6</v>
          </cell>
          <cell r="K57" t="str">
            <v>COLLECTION OF CYL. STUDS FROM TRAY TO CONVEYOR POCKET</v>
          </cell>
          <cell r="L57" t="str">
            <v>ELEMENT NOT REQUIRED . CYLINDER STUD DIRECT ON LINE</v>
          </cell>
          <cell r="M57">
            <v>1.83E-2</v>
          </cell>
        </row>
        <row r="58">
          <cell r="J58">
            <v>8</v>
          </cell>
          <cell r="K58" t="str">
            <v>DIP STUDS IN SOLUTION &amp; POSITION THEM ON ENGINE</v>
          </cell>
          <cell r="L58" t="str">
            <v>ELEMENT NOT REQUIRED .</v>
          </cell>
          <cell r="M58">
            <v>0.1633</v>
          </cell>
        </row>
        <row r="59">
          <cell r="J59">
            <v>9</v>
          </cell>
          <cell r="K59" t="str">
            <v>COLLECT NUT RUNNER ,STUD DRIVER , POSITION STUD DRIVER ON PNR</v>
          </cell>
          <cell r="L59" t="str">
            <v>INSTEAD OF NUT RUNNER STUD RUNNER IS USED</v>
          </cell>
          <cell r="M59">
            <v>1.2999999999999999E-2</v>
          </cell>
        </row>
        <row r="60">
          <cell r="L60" t="str">
            <v>SUB-TOTAL</v>
          </cell>
          <cell r="M60">
            <v>0.19460000000000002</v>
          </cell>
          <cell r="N60">
            <v>0.94679999999999997</v>
          </cell>
          <cell r="O60">
            <v>0.75219999999999998</v>
          </cell>
        </row>
        <row r="61">
          <cell r="A61">
            <v>15</v>
          </cell>
          <cell r="B61" t="str">
            <v>CARB.HSG &amp; CARB. SUB ASSLY</v>
          </cell>
        </row>
        <row r="62">
          <cell r="L62" t="str">
            <v>SUB-TOTAL</v>
          </cell>
          <cell r="M62">
            <v>0</v>
          </cell>
          <cell r="N62">
            <v>0.98829999999999996</v>
          </cell>
          <cell r="O62">
            <v>0.98829999999999996</v>
          </cell>
        </row>
        <row r="63">
          <cell r="A63">
            <v>16</v>
          </cell>
          <cell r="B63" t="str">
            <v>REED VALVE &amp; CARB. HSG FITMENT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 t="str">
            <v>PRE-POSITION OF 2 SCREWS FOR REED VALVE</v>
          </cell>
          <cell r="L63" t="str">
            <v>FLANGED TYPE BOLTS USED INSTEAD OF PLAIN &amp; SPRING WASHER</v>
          </cell>
          <cell r="M63">
            <v>0.1</v>
          </cell>
        </row>
        <row r="64">
          <cell r="J64">
            <v>3</v>
          </cell>
          <cell r="K64" t="str">
            <v>DIP SCREWS IN THREAD SEALENT , INSERT 2 SCREWS INTO REED VALVE &amp; KEEP SUB ASSLY READY.</v>
          </cell>
          <cell r="L64" t="str">
            <v>ELEMENT NOT REQUIRED</v>
          </cell>
          <cell r="M64">
            <v>0.06</v>
          </cell>
        </row>
        <row r="65">
          <cell r="L65" t="str">
            <v>SUB-TOTAL</v>
          </cell>
          <cell r="M65">
            <v>0.16</v>
          </cell>
          <cell r="N65">
            <v>1.1504000000000001</v>
          </cell>
          <cell r="O65">
            <v>0.99040000000000006</v>
          </cell>
        </row>
        <row r="66">
          <cell r="A66">
            <v>17</v>
          </cell>
          <cell r="B66" t="str">
            <v>CYLINDER BLOCK FITMENT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15</v>
          </cell>
          <cell r="K66" t="str">
            <v>OBSERVE KICK STARTER FREENESS</v>
          </cell>
          <cell r="L66" t="str">
            <v>ELEMENT IS IN STAGE NO 7 &amp; 18</v>
          </cell>
          <cell r="M66">
            <v>1.7399999999999999E-2</v>
          </cell>
        </row>
        <row r="67">
          <cell r="L67" t="str">
            <v>SUB-TOTAL</v>
          </cell>
          <cell r="M67">
            <v>1.7399999999999999E-2</v>
          </cell>
          <cell r="N67">
            <v>0.98380000000000001</v>
          </cell>
          <cell r="O67">
            <v>0.96640000000000004</v>
          </cell>
        </row>
        <row r="68">
          <cell r="A68">
            <v>18</v>
          </cell>
          <cell r="B68" t="str">
            <v>CYLINDER HEAD FITMENT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3</v>
          </cell>
          <cell r="K68" t="str">
            <v>COLLECT PLAIN &amp; SPRING WASHER &amp; POSITION ON CYL. HEAD</v>
          </cell>
          <cell r="L68" t="str">
            <v>FLANGED TYPE NUTS USED INSTEAD OF PLAIN &amp; SPRING WASHER</v>
          </cell>
          <cell r="M68">
            <v>6.2E-2</v>
          </cell>
        </row>
        <row r="69">
          <cell r="L69" t="str">
            <v>SUB-TOTAL</v>
          </cell>
          <cell r="M69">
            <v>6.2E-2</v>
          </cell>
          <cell r="N69">
            <v>1.1054999999999999</v>
          </cell>
          <cell r="O69">
            <v>1.0434999999999999</v>
          </cell>
        </row>
        <row r="70">
          <cell r="A70">
            <v>19</v>
          </cell>
          <cell r="B70" t="str">
            <v>CARB. BOLT TORQUE &amp; STATOR PREFIT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9</v>
          </cell>
          <cell r="K70" t="str">
            <v>PREPARATION OF AIR FILTER SCREW ASSLY FOR EXPORT ENGINES</v>
          </cell>
          <cell r="L70" t="str">
            <v>ELEMENT NOT REQUIRED</v>
          </cell>
          <cell r="M70">
            <v>0.05</v>
          </cell>
        </row>
        <row r="71">
          <cell r="J71">
            <v>10</v>
          </cell>
          <cell r="K71" t="str">
            <v>AIR FILTER TIGHTNING FOR EXPORT ENGINES</v>
          </cell>
          <cell r="L71" t="str">
            <v>ELEMENT NOT REQUIRED</v>
          </cell>
          <cell r="M71">
            <v>0.05</v>
          </cell>
        </row>
        <row r="72">
          <cell r="J72">
            <v>11</v>
          </cell>
          <cell r="K72" t="str">
            <v>THROW PACKING PAPER INSIDE MAGNETO ASSLY IN DUST BIN</v>
          </cell>
          <cell r="L72" t="str">
            <v>UNPACKING OF MAGNETO DONE BY STORE PERSON</v>
          </cell>
          <cell r="M72">
            <v>0.02</v>
          </cell>
        </row>
        <row r="73">
          <cell r="J73">
            <v>13</v>
          </cell>
          <cell r="K73" t="str">
            <v>AIR FILTER TRAY HANDLING</v>
          </cell>
          <cell r="L73" t="str">
            <v>TRAY HANDLING BY LOGISTIC PERSON</v>
          </cell>
          <cell r="M73">
            <v>5.0000000000000001E-3</v>
          </cell>
        </row>
        <row r="74">
          <cell r="L74" t="str">
            <v>SUB-TOTAL</v>
          </cell>
          <cell r="M74">
            <v>0.125</v>
          </cell>
          <cell r="N74">
            <v>1.1266</v>
          </cell>
          <cell r="O74">
            <v>1.0016</v>
          </cell>
        </row>
        <row r="75">
          <cell r="A75">
            <v>20</v>
          </cell>
          <cell r="B75" t="str">
            <v>STATOR PLATE &amp; ROTOR FITMENT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</v>
          </cell>
          <cell r="K75" t="str">
            <v>TROLLEY LOCK UNLOCK WHILE TIGHTNING STATOR PLATE</v>
          </cell>
          <cell r="L75" t="str">
            <v>ELEMENT NOT REQUIRED</v>
          </cell>
          <cell r="M75">
            <v>4.3799999999999999E-2</v>
          </cell>
        </row>
        <row r="76">
          <cell r="L76" t="str">
            <v>SUB-TOTAL</v>
          </cell>
          <cell r="M76">
            <v>4.3799999999999999E-2</v>
          </cell>
          <cell r="N76">
            <v>1.0692999999999999</v>
          </cell>
          <cell r="O76">
            <v>1.0254999999999999</v>
          </cell>
        </row>
        <row r="77">
          <cell r="A77">
            <v>21</v>
          </cell>
          <cell r="B77" t="str">
            <v>SPARK PLUG FITMENT</v>
          </cell>
        </row>
        <row r="78">
          <cell r="L78" t="str">
            <v>SUB-TOTAL</v>
          </cell>
          <cell r="M78">
            <v>0</v>
          </cell>
          <cell r="N78">
            <v>0.91320000000000001</v>
          </cell>
          <cell r="O78">
            <v>0.91320000000000001</v>
          </cell>
        </row>
        <row r="79">
          <cell r="A79">
            <v>22</v>
          </cell>
          <cell r="B79" t="str">
            <v>OIL FILLING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 t="str">
            <v>LOCK UNLOCK TROLLEY</v>
          </cell>
          <cell r="L79" t="str">
            <v>ELEMENT NOT REQUIRED</v>
          </cell>
          <cell r="M79">
            <v>4.3799999999999999E-2</v>
          </cell>
        </row>
        <row r="80">
          <cell r="J80">
            <v>2</v>
          </cell>
          <cell r="K80" t="str">
            <v>UPDATE MAGNETO NUT TORQUE (6 TO 6.5 Kgm ) WITH PAINT APPLICATION</v>
          </cell>
          <cell r="L80" t="str">
            <v>MAGNETO NUT TORQUE TO BE INTERCHANGE WITH CLUTCH COVER TORQUE</v>
          </cell>
          <cell r="M80">
            <v>0.14749999999999999</v>
          </cell>
        </row>
        <row r="81">
          <cell r="J81">
            <v>3</v>
          </cell>
          <cell r="K81" t="str">
            <v>ROTATE TROLLEY 180 DEG</v>
          </cell>
          <cell r="L81" t="str">
            <v>ELEMENT NOT REQUIRED AS MAGNETO NUT TORQUE NOT REQUIRED</v>
          </cell>
          <cell r="M81">
            <v>3.3300000000000003E-2</v>
          </cell>
        </row>
        <row r="82">
          <cell r="J82">
            <v>5</v>
          </cell>
          <cell r="K82" t="str">
            <v>FILL OIL IN OIL LEVEL MEASURING VESSEL &amp; CHECK THE OIL QTY.</v>
          </cell>
          <cell r="L82" t="str">
            <v>ELEMENT DONE BY PRS PERSON, LINE SUPERVISOR, &amp; POINT IS IN V9</v>
          </cell>
          <cell r="M82">
            <v>6.4000000000000003E-3</v>
          </cell>
        </row>
        <row r="83">
          <cell r="L83" t="str">
            <v>SUB-TOTAL</v>
          </cell>
          <cell r="M83">
            <v>0.23099999999999998</v>
          </cell>
          <cell r="N83">
            <v>1.0721000000000001</v>
          </cell>
          <cell r="O83">
            <v>0.84110000000000007</v>
          </cell>
        </row>
        <row r="84">
          <cell r="A84">
            <v>23</v>
          </cell>
          <cell r="B84" t="str">
            <v>DUST PLATE,BRAKE SHOE FITMENT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>PREPARE A SET OF SILENCER BOLT WITH PLAIN &amp; SPRING WASHER</v>
          </cell>
          <cell r="L84" t="str">
            <v>ELEMENT NOT DONE ON LINE . AT PRESENT IT IS DONE ON STAGE NO-21</v>
          </cell>
          <cell r="M84">
            <v>6.5299999999999997E-2</v>
          </cell>
        </row>
        <row r="85">
          <cell r="J85">
            <v>1</v>
          </cell>
          <cell r="K85" t="str">
            <v>ROTATE TROLLEY 180 DEG</v>
          </cell>
          <cell r="L85" t="str">
            <v>NOT REQUIRED AS CLUTCH COVER BOLT TORQUE IS APPLIED AT STAGE 22</v>
          </cell>
          <cell r="M85">
            <v>3.3300000000000003E-2</v>
          </cell>
        </row>
        <row r="86">
          <cell r="J86">
            <v>13</v>
          </cell>
          <cell r="K86" t="str">
            <v xml:space="preserve">BRAKE SHOE ,DUST PLATE TRAY HANDLING </v>
          </cell>
          <cell r="L86" t="str">
            <v>ELEMENT DONE BY LOGISTIC PERSON</v>
          </cell>
          <cell r="M86">
            <v>0.01</v>
          </cell>
        </row>
        <row r="87">
          <cell r="J87">
            <v>14</v>
          </cell>
          <cell r="K87" t="str">
            <v>CHANGE TRAYS OF BRAKE SHOE &amp; DUST PLATE WHENEVER MODEL CHANGES</v>
          </cell>
          <cell r="L87" t="str">
            <v>ELEMENT DONE BY LOGISTIC PERSON</v>
          </cell>
          <cell r="M87">
            <v>0.01</v>
          </cell>
        </row>
        <row r="88">
          <cell r="J88">
            <v>15</v>
          </cell>
          <cell r="K88" t="str">
            <v>CHECK DUST PLATE ,DUST PLATE SCREWS , BRAKE SHOE IF REQUIRED .</v>
          </cell>
          <cell r="L88" t="str">
            <v>ELEMENT DELETED AT ENGINE ASSLY. CHECKING TO BE DONE AT FEDERS SHOP(i,e BY IRS)</v>
          </cell>
          <cell r="M88">
            <v>1.9099999999999999E-2</v>
          </cell>
        </row>
        <row r="89">
          <cell r="L89" t="str">
            <v>SUB-TOTAL</v>
          </cell>
          <cell r="M89">
            <v>0.13769999999999999</v>
          </cell>
          <cell r="N89">
            <v>1.0724</v>
          </cell>
          <cell r="O89">
            <v>0.93470000000000009</v>
          </cell>
        </row>
        <row r="90">
          <cell r="A90">
            <v>24</v>
          </cell>
          <cell r="B90" t="str">
            <v>BRAKE DRUM FITMENT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5</v>
          </cell>
          <cell r="K90" t="str">
            <v>STICKER APPLICATION FOR EXPORT ENGINES</v>
          </cell>
          <cell r="L90" t="str">
            <v>ELEMENT DONE ONLY FOR EXPORT ENGINES AND IN PLACE OF (INSERT SPLIT PIN THROUGH NUT ,SHAFT  &amp; BEND IT)</v>
          </cell>
          <cell r="M90">
            <v>0.05</v>
          </cell>
        </row>
        <row r="91">
          <cell r="J91">
            <v>9</v>
          </cell>
          <cell r="K91" t="str">
            <v>TROLLEY / TRAY HANDLING</v>
          </cell>
          <cell r="L91" t="str">
            <v>ELEMENT DONE BY LOGISTIC PERSON</v>
          </cell>
          <cell r="M91">
            <v>2.5000000000000001E-2</v>
          </cell>
        </row>
        <row r="92">
          <cell r="L92" t="str">
            <v>SUB-TOTAL</v>
          </cell>
          <cell r="M92">
            <v>7.5000000000000011E-2</v>
          </cell>
          <cell r="N92">
            <v>1.1506000000000001</v>
          </cell>
          <cell r="O92">
            <v>1.0756000000000001</v>
          </cell>
        </row>
        <row r="93">
          <cell r="A93">
            <v>25</v>
          </cell>
          <cell r="B93" t="str">
            <v>FAN COWLING PREFITMENT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 t="str">
            <v>ROTATE TROLLEY 90 DEG</v>
          </cell>
          <cell r="L93" t="str">
            <v>ELEMENT NOT REQUIRED AS STAGE IS ON OTHER SIDE OF CONVEYOR</v>
          </cell>
          <cell r="M93">
            <v>1.9099999999999999E-2</v>
          </cell>
        </row>
        <row r="94">
          <cell r="J94">
            <v>4</v>
          </cell>
          <cell r="K94" t="str">
            <v>LOCK UNLOCK TROLLEY WHILE TIGHTENING OF FAN COVER ,COWLING</v>
          </cell>
          <cell r="L94" t="str">
            <v>ONLY FAN COVER PREFITMENT IS DONE &amp; NOT TIGHTNING</v>
          </cell>
          <cell r="M94">
            <v>4.3799999999999999E-2</v>
          </cell>
        </row>
        <row r="95">
          <cell r="J95">
            <v>15</v>
          </cell>
          <cell r="K95" t="str">
            <v>FAN COVER TRAY HANDLING</v>
          </cell>
          <cell r="L95" t="str">
            <v>TROLLEY IS MODFIED IN PLACE OF BIN &amp; TROLLEY IS ROTATED BY LOGISTIC PERSON</v>
          </cell>
          <cell r="M95">
            <v>5.0000000000000001E-3</v>
          </cell>
        </row>
        <row r="96">
          <cell r="J96">
            <v>16</v>
          </cell>
          <cell r="K96" t="str">
            <v xml:space="preserve">COWLING TROLLEY MOVEMENT </v>
          </cell>
          <cell r="L96" t="str">
            <v>TROLLEY IS MODFIED SUCH THAT COWLING &amp; FAN COVER ARE ON ONE TROLLEY.</v>
          </cell>
          <cell r="M96">
            <v>0.01</v>
          </cell>
        </row>
        <row r="97">
          <cell r="L97" t="str">
            <v>SUB-TOTAL</v>
          </cell>
          <cell r="M97">
            <v>7.7899999999999997E-2</v>
          </cell>
          <cell r="N97">
            <v>1.0375000000000001</v>
          </cell>
          <cell r="O97">
            <v>0.95960000000000012</v>
          </cell>
        </row>
        <row r="98">
          <cell r="A98">
            <v>26</v>
          </cell>
          <cell r="B98" t="str">
            <v>FAN COVER &amp; COWLING FITMENT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10</v>
          </cell>
          <cell r="K98" t="str">
            <v>COLLECT CLIP FOR COWLING BOLT , INSERT THROUGH BOLT , PREFIT ON COWLING .ADDITIONAL TIME FOR CLIP FITMENT</v>
          </cell>
          <cell r="L98" t="str">
            <v>ADDITIONAL TIME FOR CLIP FITMENT NOT REQUIRED AS CLIP IS DELETED FROM COWLING.</v>
          </cell>
          <cell r="M98">
            <v>0.08</v>
          </cell>
        </row>
        <row r="99">
          <cell r="J99">
            <v>13</v>
          </cell>
          <cell r="K99" t="str">
            <v>CARB. COVER TRAY HANDLING</v>
          </cell>
          <cell r="L99" t="str">
            <v>ELEMENT DONE BY LOGISTIC PERSON</v>
          </cell>
          <cell r="M99">
            <v>8.0000000000000002E-3</v>
          </cell>
        </row>
        <row r="100">
          <cell r="L100" t="str">
            <v>SUB-TOTAL</v>
          </cell>
          <cell r="M100">
            <v>8.7999999999999995E-2</v>
          </cell>
          <cell r="N100">
            <v>1.0148999999999999</v>
          </cell>
          <cell r="O100">
            <v>0.92689999999999995</v>
          </cell>
        </row>
        <row r="101">
          <cell r="A101">
            <v>27</v>
          </cell>
          <cell r="B101" t="str">
            <v>SILENCER FITMENT</v>
          </cell>
        </row>
        <row r="102">
          <cell r="L102" t="str">
            <v>SUB-TOTAL</v>
          </cell>
          <cell r="M102">
            <v>0</v>
          </cell>
          <cell r="N102">
            <v>1.123</v>
          </cell>
          <cell r="O102">
            <v>1.123</v>
          </cell>
        </row>
        <row r="103">
          <cell r="A103">
            <v>28</v>
          </cell>
          <cell r="B103" t="str">
            <v>VISUAL INSPECTION &amp; SCANNING</v>
          </cell>
        </row>
        <row r="104">
          <cell r="L104" t="str">
            <v>SUB-TOTAL</v>
          </cell>
          <cell r="M104">
            <v>0</v>
          </cell>
          <cell r="N104">
            <v>1.1499999999999999</v>
          </cell>
          <cell r="O104">
            <v>1.1499999999999999</v>
          </cell>
        </row>
        <row r="105">
          <cell r="A105">
            <v>29</v>
          </cell>
          <cell r="B105" t="str">
            <v>ENGINE UNLOADING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4</v>
          </cell>
          <cell r="K105" t="str">
            <v>KEEP MATERIAL ASIDE WHICH COMES FROM CONVEYOR TOP</v>
          </cell>
          <cell r="L105">
            <v>0</v>
          </cell>
          <cell r="M105">
            <v>0.02</v>
          </cell>
        </row>
        <row r="106">
          <cell r="L106" t="str">
            <v>SUB-TOTAL</v>
          </cell>
          <cell r="M106">
            <v>0.02</v>
          </cell>
          <cell r="N106">
            <v>0.90310000000000001</v>
          </cell>
          <cell r="O106">
            <v>0.8831</v>
          </cell>
        </row>
        <row r="107">
          <cell r="A107">
            <v>30</v>
          </cell>
          <cell r="B107" t="str">
            <v>CLUSTER SUB-ASSLY</v>
          </cell>
        </row>
        <row r="108">
          <cell r="L108" t="str">
            <v>SUB-TOTAL</v>
          </cell>
          <cell r="M108">
            <v>0</v>
          </cell>
          <cell r="N108">
            <v>1.0730999999999999</v>
          </cell>
          <cell r="O108">
            <v>1.0730999999999999</v>
          </cell>
        </row>
        <row r="109">
          <cell r="A109">
            <v>31</v>
          </cell>
          <cell r="B109" t="str">
            <v>CYL.BLOCK SUB-ASSLY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2</v>
          </cell>
          <cell r="K109" t="str">
            <v>EXPANDER RING FITMENT AS PER REQUIREMENT</v>
          </cell>
          <cell r="L109" t="str">
            <v>ELEMENT NOT REQUIRED FOR 5-PORT ENGINES</v>
          </cell>
          <cell r="M109">
            <v>7.0000000000000007E-2</v>
          </cell>
        </row>
        <row r="110">
          <cell r="J110">
            <v>3</v>
          </cell>
          <cell r="K110" t="str">
            <v>FITMENT OF DAMPER INTO CYL.BLOCK FINS FOR EXPORT</v>
          </cell>
          <cell r="L110" t="str">
            <v>ELEMENT NOT REQUIRED FOR 5-PORT ENGINES</v>
          </cell>
          <cell r="M110">
            <v>0.2</v>
          </cell>
        </row>
        <row r="111">
          <cell r="J111">
            <v>4</v>
          </cell>
          <cell r="K111" t="str">
            <v>C'SHAFT ASSLY</v>
          </cell>
          <cell r="L111" t="str">
            <v>C'SHAFT SLEEVE PRESSING DONE AT C'SHAFT DEPT.ONLY REMOVAL OF OUTER BEARING RACE IS DONE ON LINE</v>
          </cell>
          <cell r="M111">
            <v>0.1</v>
          </cell>
        </row>
        <row r="112">
          <cell r="L112" t="str">
            <v>SUB-TOTAL</v>
          </cell>
          <cell r="M112">
            <v>0.37</v>
          </cell>
          <cell r="N112">
            <v>1.1077999999999999</v>
          </cell>
          <cell r="O112">
            <v>0.7377999999999999</v>
          </cell>
        </row>
        <row r="113">
          <cell r="A113">
            <v>32</v>
          </cell>
          <cell r="B113" t="str">
            <v>CLUTCH COVER SUB-ASSLY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</v>
          </cell>
          <cell r="K113" t="str">
            <v>CLUTCH COVER BOLT PREPARATION</v>
          </cell>
          <cell r="L113" t="str">
            <v>FLANGED TYPE BOLTS CAN BE USED. ALSO PROBLEM OF PLAIN &amp; SPRING WASHER INSIDE ENGINE CAN BE SOLVED</v>
          </cell>
          <cell r="M113">
            <v>0.2</v>
          </cell>
        </row>
        <row r="114">
          <cell r="L114" t="str">
            <v>SUB-TOTAL</v>
          </cell>
          <cell r="M114">
            <v>0.2</v>
          </cell>
          <cell r="N114">
            <v>1.1479999999999999</v>
          </cell>
          <cell r="O114">
            <v>0.94799999999999995</v>
          </cell>
        </row>
        <row r="115">
          <cell r="L115" t="str">
            <v>TOTAL</v>
          </cell>
          <cell r="M115">
            <v>4.7175000000000002</v>
          </cell>
          <cell r="N115">
            <v>33.720600000000005</v>
          </cell>
          <cell r="O115">
            <v>29.003100000000003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utplate-25 data"/>
    </sheetNames>
    <definedNames>
      <definedName name="_________________________________________GoA1" refersTo="#REF!"/>
      <definedName name="________________________________________GoA1" refersTo="#REF!"/>
      <definedName name="_______________________________________GoA1" refersTo="#REF!"/>
      <definedName name="_____________________________________GoA1" refersTo="#REF!"/>
      <definedName name="_____________________________GoA1" refersTo="#REF!"/>
    </definedNames>
    <sheetDataSet>
      <sheetData sheetId="0" refreshError="1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ample"/>
      <sheetName val="Blank Form"/>
    </sheet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END GRAPHS (2)"/>
      <sheetName val="TREND GRAPHS"/>
      <sheetName val="PIVOT J TO JUN"/>
      <sheetName val="BASIC-J TO JUN"/>
      <sheetName val="BASIC-A TO JUN"/>
      <sheetName val="PIVOT A-JUN"/>
      <sheetName val="ACTIVITY"/>
      <sheetName val="BASIC-JUN"/>
      <sheetName val="PIVOT JUN"/>
      <sheetName val="DAILY"/>
      <sheetName val="PH-CAT"/>
      <sheetName val="BASIC_A TO JUN"/>
      <sheetName val="DATA SPGR14"/>
      <sheetName val="ENGINE_LOSS"/>
      <sheetName val="직원신상"/>
      <sheetName val="#REF!"/>
    </sheetNames>
    <sheetDataSet>
      <sheetData sheetId="0"/>
      <sheetData sheetId="1"/>
      <sheetData sheetId="2"/>
      <sheetData sheetId="3"/>
      <sheetData sheetId="4">
        <row r="2">
          <cell r="A2" t="str">
            <v>30500035846</v>
          </cell>
          <cell r="K2" t="str">
            <v>MF3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D&amp;RX"/>
      <sheetName val="Sheet1"/>
      <sheetName val="Sheet1 (3)"/>
      <sheetName val="Sheet2 (2)"/>
      <sheetName val="z-DATA RD"/>
      <sheetName val="M-RD"/>
      <sheetName val="DATA4tl5"/>
      <sheetName val="4TL5GRAPH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R2">
            <v>50</v>
          </cell>
        </row>
      </sheetData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3)"/>
      <sheetName val="z-DATA RD"/>
      <sheetName val="M-RD"/>
      <sheetName val="Sheet1"/>
      <sheetName val="DATA4tl5"/>
      <sheetName val="4TL5GRAPH"/>
      <sheetName val="IOM"/>
      <sheetName val="DATA RD"/>
      <sheetName val="RDDATA"/>
      <sheetName val="PARETO RD"/>
      <sheetName val="RDG2"/>
      <sheetName val="RD GRAPH10"/>
      <sheetName val="RD LINE"/>
      <sheetName val="DATA 09L"/>
      <sheetName val="O9LDATA"/>
      <sheetName val="PARETO 09L"/>
      <sheetName val="09LG2"/>
      <sheetName val="09L GRAPH10"/>
      <sheetName val="09L LINE"/>
    </sheetNames>
    <sheetDataSet>
      <sheetData sheetId="0"/>
      <sheetData sheetId="1">
        <row r="2">
          <cell r="U2">
            <v>1712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_COPY"/>
    </sheetNames>
    <definedNames>
      <definedName name="SwitchToQS1"/>
      <definedName name="SwitchToQS10"/>
      <definedName name="SwitchToQS11"/>
      <definedName name="SwitchToQS12"/>
      <definedName name="SwitchToQS13"/>
      <definedName name="SwitchToQS2"/>
      <definedName name="SwitchToQS3"/>
      <definedName name="SwitchToQS4"/>
      <definedName name="SwitchToQS5"/>
      <definedName name="SwitchToQS6"/>
      <definedName name="SwitchToQS7"/>
      <definedName name="SwitchToQS8"/>
      <definedName name="SwitchToQS9"/>
    </defined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END GRAPHS"/>
      <sheetName val="PH-CAT"/>
      <sheetName val="CAT"/>
      <sheetName val="ACTIVITY-26JUN"/>
      <sheetName val="PIVOT-JUN"/>
      <sheetName val="BASIC-JUN"/>
      <sheetName val="PIVOT-A TO JUN"/>
      <sheetName val="BASIC- A TO JUN"/>
      <sheetName val="PIVOT-6M"/>
      <sheetName val="BASIC-6M"/>
      <sheetName val="BASIC_6M"/>
      <sheetName val="DATA SPGR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30300019237</v>
          </cell>
          <cell r="B2" t="str">
            <v>AK01</v>
          </cell>
          <cell r="C2" t="str">
            <v>52DS0113</v>
          </cell>
          <cell r="D2" t="str">
            <v>SIDE COVER LH BLACK WITH GRAY DECAL</v>
          </cell>
          <cell r="E2" t="str">
            <v>Damage</v>
          </cell>
          <cell r="F2" t="str">
            <v>DAMAGE</v>
          </cell>
          <cell r="G2" t="str">
            <v>02</v>
          </cell>
          <cell r="H2" t="str">
            <v>Vendor Claim</v>
          </cell>
          <cell r="I2" t="str">
            <v>100256</v>
          </cell>
          <cell r="J2" t="str">
            <v>VARROC ENGINEERING LTD (PUNE UNIT)</v>
          </cell>
          <cell r="K2" t="str">
            <v>PR4</v>
          </cell>
          <cell r="L2">
            <v>38724</v>
          </cell>
          <cell r="M2">
            <v>1</v>
          </cell>
        </row>
        <row r="3">
          <cell r="A3" t="str">
            <v>30300019237</v>
          </cell>
          <cell r="B3" t="str">
            <v>AK01</v>
          </cell>
          <cell r="C3" t="str">
            <v>52DS0119</v>
          </cell>
          <cell r="D3" t="str">
            <v>FAIRING BLACK WITH BLUE DECAL</v>
          </cell>
          <cell r="E3" t="str">
            <v>Damage</v>
          </cell>
          <cell r="F3" t="str">
            <v>DAMAGE</v>
          </cell>
          <cell r="G3" t="str">
            <v>02</v>
          </cell>
          <cell r="H3" t="str">
            <v>Vendor Claim</v>
          </cell>
          <cell r="I3" t="str">
            <v>100256</v>
          </cell>
          <cell r="J3" t="str">
            <v>VARROC ENGINEERING LTD (PUNE UNIT)</v>
          </cell>
          <cell r="K3" t="str">
            <v>PR4</v>
          </cell>
          <cell r="L3">
            <v>38724</v>
          </cell>
          <cell r="M3">
            <v>1</v>
          </cell>
        </row>
        <row r="4">
          <cell r="A4" t="str">
            <v>30400012724</v>
          </cell>
          <cell r="B4" t="str">
            <v>CH01</v>
          </cell>
          <cell r="C4" t="str">
            <v>DS121008</v>
          </cell>
          <cell r="D4" t="str">
            <v>FILTER (CLEANER) COMPLETE - AIR</v>
          </cell>
          <cell r="E4" t="str">
            <v>Lug Broken</v>
          </cell>
          <cell r="F4" t="str">
            <v>LUG BROKEN</v>
          </cell>
          <cell r="G4" t="str">
            <v>02</v>
          </cell>
          <cell r="H4" t="str">
            <v>Vendor Claim</v>
          </cell>
          <cell r="I4" t="str">
            <v>100256</v>
          </cell>
          <cell r="J4" t="str">
            <v>VARROC ENGINEERING LTD (PUNE UNIT)</v>
          </cell>
          <cell r="K4" t="str">
            <v>PR4</v>
          </cell>
          <cell r="L4">
            <v>38726</v>
          </cell>
          <cell r="M4">
            <v>240</v>
          </cell>
        </row>
        <row r="5">
          <cell r="A5" t="str">
            <v>30400012760</v>
          </cell>
          <cell r="B5" t="str">
            <v>CH01</v>
          </cell>
          <cell r="C5" t="str">
            <v>DS211001</v>
          </cell>
          <cell r="D5" t="str">
            <v>SEAT ASSEMBLY COMPLETE</v>
          </cell>
          <cell r="E5" t="str">
            <v>Damage</v>
          </cell>
          <cell r="F5" t="str">
            <v>DAMAGED</v>
          </cell>
          <cell r="G5" t="str">
            <v>01</v>
          </cell>
          <cell r="H5" t="str">
            <v>Scrap at  BAL</v>
          </cell>
          <cell r="I5" t="str">
            <v>100256</v>
          </cell>
          <cell r="J5" t="str">
            <v>VARROC ENGINEERING LTD (PUNE UNIT)</v>
          </cell>
          <cell r="K5" t="str">
            <v>PR4</v>
          </cell>
          <cell r="L5">
            <v>38727</v>
          </cell>
          <cell r="M5">
            <v>5</v>
          </cell>
        </row>
        <row r="6">
          <cell r="A6" t="str">
            <v>30400012831</v>
          </cell>
          <cell r="B6" t="str">
            <v>CH01</v>
          </cell>
          <cell r="C6" t="str">
            <v>DJ221003</v>
          </cell>
          <cell r="D6" t="str">
            <v>MIRROR ASSEMBLY - LH FOR `K-UPGRADE'</v>
          </cell>
          <cell r="E6" t="str">
            <v>material chip off lh face</v>
          </cell>
          <cell r="F6" t="str">
            <v>CHIP OFF</v>
          </cell>
          <cell r="G6" t="str">
            <v>02</v>
          </cell>
          <cell r="H6" t="str">
            <v>Vendor Claim</v>
          </cell>
          <cell r="I6" t="str">
            <v>100256</v>
          </cell>
          <cell r="J6" t="str">
            <v>VARROC ENGINEERING LTD (PUNE UNIT)</v>
          </cell>
          <cell r="K6" t="str">
            <v>PP3</v>
          </cell>
          <cell r="L6">
            <v>38730</v>
          </cell>
          <cell r="M6">
            <v>2</v>
          </cell>
        </row>
        <row r="7">
          <cell r="A7" t="str">
            <v>30400012835</v>
          </cell>
          <cell r="B7" t="str">
            <v>CH01</v>
          </cell>
          <cell r="C7" t="str">
            <v>DJ221004</v>
          </cell>
          <cell r="D7" t="str">
            <v>MIRROR ASSEMBLY - RH FOR `K-UPGRADE'</v>
          </cell>
          <cell r="E7" t="str">
            <v>material chip off rh face</v>
          </cell>
          <cell r="F7" t="str">
            <v>CHIP OFF</v>
          </cell>
          <cell r="G7" t="str">
            <v>02</v>
          </cell>
          <cell r="H7" t="str">
            <v>Vendor Claim</v>
          </cell>
          <cell r="I7" t="str">
            <v>100256</v>
          </cell>
          <cell r="J7" t="str">
            <v>VARROC ENGINEERING LTD (PUNE UNIT)</v>
          </cell>
          <cell r="K7" t="str">
            <v>PP3</v>
          </cell>
          <cell r="L7">
            <v>38730</v>
          </cell>
          <cell r="M7">
            <v>2</v>
          </cell>
        </row>
        <row r="8">
          <cell r="A8" t="str">
            <v>30400012843</v>
          </cell>
          <cell r="B8" t="str">
            <v>CH01</v>
          </cell>
          <cell r="C8" t="str">
            <v>52DH0278</v>
          </cell>
          <cell r="D8" t="str">
            <v>S/F FENDER FRONT PUL WITH GROMMET</v>
          </cell>
          <cell r="E8" t="str">
            <v>Draw Marks</v>
          </cell>
          <cell r="F8" t="str">
            <v>REJECT</v>
          </cell>
          <cell r="G8" t="str">
            <v>02</v>
          </cell>
          <cell r="H8" t="str">
            <v>Vendor Claim</v>
          </cell>
          <cell r="I8" t="str">
            <v>100256</v>
          </cell>
          <cell r="J8" t="str">
            <v>VARROC ENGINEERING LTD (PUNE UNIT)</v>
          </cell>
          <cell r="K8" t="str">
            <v>PR4</v>
          </cell>
          <cell r="L8">
            <v>38730</v>
          </cell>
          <cell r="M8">
            <v>45</v>
          </cell>
        </row>
        <row r="9">
          <cell r="A9" t="str">
            <v>30400012877</v>
          </cell>
          <cell r="B9" t="str">
            <v>CH01</v>
          </cell>
          <cell r="C9" t="str">
            <v>52DH0278</v>
          </cell>
          <cell r="D9" t="str">
            <v>S/F FENDER FRONT PUL WITH GROMMET</v>
          </cell>
          <cell r="E9" t="str">
            <v>Masking prob.</v>
          </cell>
          <cell r="F9" t="str">
            <v>Masking prob.</v>
          </cell>
          <cell r="G9" t="str">
            <v>07</v>
          </cell>
          <cell r="H9" t="str">
            <v>Reworked and Reused (Vendor Problem)</v>
          </cell>
          <cell r="I9" t="str">
            <v>100256</v>
          </cell>
          <cell r="J9" t="str">
            <v>VARROC ENGINEERING LTD (PUNE UNIT)</v>
          </cell>
          <cell r="K9" t="str">
            <v>PR4</v>
          </cell>
          <cell r="L9">
            <v>38731</v>
          </cell>
          <cell r="M9">
            <v>1</v>
          </cell>
        </row>
        <row r="10">
          <cell r="A10" t="str">
            <v>30400012901</v>
          </cell>
          <cell r="B10" t="str">
            <v>CH01</v>
          </cell>
          <cell r="C10" t="str">
            <v>52DS0111</v>
          </cell>
          <cell r="D10" t="str">
            <v>SIDE COVER LH BLACK WITH BLUE DECAL</v>
          </cell>
          <cell r="E10" t="str">
            <v>Matrial not Ok</v>
          </cell>
          <cell r="F10" t="str">
            <v>WARPAGE DUST DICAL BUBBLE</v>
          </cell>
          <cell r="G10" t="str">
            <v>02</v>
          </cell>
          <cell r="H10" t="str">
            <v>Vendor Claim</v>
          </cell>
          <cell r="I10" t="str">
            <v>100256</v>
          </cell>
          <cell r="J10" t="str">
            <v>VARROC ENGINEERING LTD (PUNE UNIT)</v>
          </cell>
          <cell r="K10" t="str">
            <v>PR4</v>
          </cell>
          <cell r="L10">
            <v>38733</v>
          </cell>
          <cell r="M10">
            <v>6</v>
          </cell>
        </row>
        <row r="11">
          <cell r="A11" t="str">
            <v>30400012901</v>
          </cell>
          <cell r="B11" t="str">
            <v>CH01</v>
          </cell>
          <cell r="C11" t="str">
            <v>52DS0112</v>
          </cell>
          <cell r="D11" t="str">
            <v>SIDE COVER LH BLACK WITH MAGENPA DECAL</v>
          </cell>
          <cell r="E11" t="str">
            <v>Matrial not Ok</v>
          </cell>
          <cell r="F11" t="str">
            <v>WARPAGE DUST DICAL BUBBLE</v>
          </cell>
          <cell r="G11" t="str">
            <v>02</v>
          </cell>
          <cell r="H11" t="str">
            <v>Vendor Claim</v>
          </cell>
          <cell r="I11" t="str">
            <v>100256</v>
          </cell>
          <cell r="J11" t="str">
            <v>VARROC ENGINEERING LTD (PUNE UNIT)</v>
          </cell>
          <cell r="K11" t="str">
            <v>PR4</v>
          </cell>
          <cell r="L11">
            <v>38733</v>
          </cell>
          <cell r="M11">
            <v>2</v>
          </cell>
        </row>
        <row r="12">
          <cell r="A12" t="str">
            <v>30400012901</v>
          </cell>
          <cell r="B12" t="str">
            <v>CH01</v>
          </cell>
          <cell r="C12" t="str">
            <v>52DS0113</v>
          </cell>
          <cell r="D12" t="str">
            <v>SIDE COVER LH BLACK WITH GRAY DECAL</v>
          </cell>
          <cell r="E12" t="str">
            <v>Matrial not Ok</v>
          </cell>
          <cell r="F12" t="str">
            <v>WARPAGE DUST DICAL BUBBLE</v>
          </cell>
          <cell r="G12" t="str">
            <v>02</v>
          </cell>
          <cell r="H12" t="str">
            <v>Vendor Claim</v>
          </cell>
          <cell r="I12" t="str">
            <v>100256</v>
          </cell>
          <cell r="J12" t="str">
            <v>VARROC ENGINEERING LTD (PUNE UNIT)</v>
          </cell>
          <cell r="K12" t="str">
            <v>PR4</v>
          </cell>
          <cell r="L12">
            <v>38733</v>
          </cell>
          <cell r="M12">
            <v>2</v>
          </cell>
        </row>
        <row r="13">
          <cell r="A13" t="str">
            <v>30400012901</v>
          </cell>
          <cell r="B13" t="str">
            <v>CH01</v>
          </cell>
          <cell r="C13" t="str">
            <v>52DS0114</v>
          </cell>
          <cell r="D13" t="str">
            <v>SIDE COVER LH BLUE WITH LIGHT BLUE DECAL</v>
          </cell>
          <cell r="E13" t="str">
            <v>Matrial not Ok</v>
          </cell>
          <cell r="F13" t="str">
            <v>WARPAGE DUST DICAL BUBBLE</v>
          </cell>
          <cell r="G13" t="str">
            <v>02</v>
          </cell>
          <cell r="H13" t="str">
            <v>Vendor Claim</v>
          </cell>
          <cell r="I13" t="str">
            <v>100256</v>
          </cell>
          <cell r="J13" t="str">
            <v>VARROC ENGINEERING LTD (PUNE UNIT)</v>
          </cell>
          <cell r="K13" t="str">
            <v>PR4</v>
          </cell>
          <cell r="L13">
            <v>38733</v>
          </cell>
          <cell r="M13">
            <v>1</v>
          </cell>
        </row>
        <row r="14">
          <cell r="A14" t="str">
            <v>30400012901</v>
          </cell>
          <cell r="B14" t="str">
            <v>CH01</v>
          </cell>
          <cell r="C14" t="str">
            <v>52DS0115</v>
          </cell>
          <cell r="D14" t="str">
            <v>SIDE COVER RH BLACK WITH BLUE DECAL</v>
          </cell>
          <cell r="E14" t="str">
            <v>Matrial not Ok</v>
          </cell>
          <cell r="F14" t="str">
            <v>WARPAGE DUST DICAL BUBBLE</v>
          </cell>
          <cell r="G14" t="str">
            <v>02</v>
          </cell>
          <cell r="H14" t="str">
            <v>Vendor Claim</v>
          </cell>
          <cell r="I14" t="str">
            <v>100256</v>
          </cell>
          <cell r="J14" t="str">
            <v>VARROC ENGINEERING LTD (PUNE UNIT)</v>
          </cell>
          <cell r="K14" t="str">
            <v>PR4</v>
          </cell>
          <cell r="L14">
            <v>38733</v>
          </cell>
          <cell r="M14">
            <v>3</v>
          </cell>
        </row>
        <row r="15">
          <cell r="A15" t="str">
            <v>30400012901</v>
          </cell>
          <cell r="B15" t="str">
            <v>CH01</v>
          </cell>
          <cell r="C15" t="str">
            <v>52DS0116</v>
          </cell>
          <cell r="D15" t="str">
            <v>SIDE COVER RH BLACK WITH MAGENPA DECAL</v>
          </cell>
          <cell r="E15" t="str">
            <v>Matrial not Ok</v>
          </cell>
          <cell r="F15" t="str">
            <v>WARPAGE DUST DICAL BUBBLE</v>
          </cell>
          <cell r="G15" t="str">
            <v>02</v>
          </cell>
          <cell r="H15" t="str">
            <v>Vendor Claim</v>
          </cell>
          <cell r="I15" t="str">
            <v>100256</v>
          </cell>
          <cell r="J15" t="str">
            <v>VARROC ENGINEERING LTD (PUNE UNIT)</v>
          </cell>
          <cell r="K15" t="str">
            <v>PR4</v>
          </cell>
          <cell r="L15">
            <v>38733</v>
          </cell>
          <cell r="M15">
            <v>1</v>
          </cell>
        </row>
        <row r="16">
          <cell r="A16" t="str">
            <v>30400012901</v>
          </cell>
          <cell r="B16" t="str">
            <v>CH01</v>
          </cell>
          <cell r="C16" t="str">
            <v>52DS0117</v>
          </cell>
          <cell r="D16" t="str">
            <v>SIDE COVER RH BLACK WITH GRAY DECAL</v>
          </cell>
          <cell r="E16" t="str">
            <v>Matrial not Ok</v>
          </cell>
          <cell r="F16" t="str">
            <v>WARPAGE DUST DICAL BUBBLE</v>
          </cell>
          <cell r="G16" t="str">
            <v>02</v>
          </cell>
          <cell r="H16" t="str">
            <v>Vendor Claim</v>
          </cell>
          <cell r="I16" t="str">
            <v>100256</v>
          </cell>
          <cell r="J16" t="str">
            <v>VARROC ENGINEERING LTD (PUNE UNIT)</v>
          </cell>
          <cell r="K16" t="str">
            <v>PR4</v>
          </cell>
          <cell r="L16">
            <v>38733</v>
          </cell>
          <cell r="M16">
            <v>3</v>
          </cell>
        </row>
        <row r="17">
          <cell r="A17" t="str">
            <v>30400012901</v>
          </cell>
          <cell r="B17" t="str">
            <v>CH01</v>
          </cell>
          <cell r="C17" t="str">
            <v>52DS0118</v>
          </cell>
          <cell r="D17" t="str">
            <v>SIDE COVER RH BLUE WITH LIGHT BLUE DECAL</v>
          </cell>
          <cell r="E17" t="str">
            <v>Matrial not Ok</v>
          </cell>
          <cell r="F17" t="str">
            <v>WARPAGE DUST DICAL BUBBLE</v>
          </cell>
          <cell r="G17" t="str">
            <v>02</v>
          </cell>
          <cell r="H17" t="str">
            <v>Vendor Claim</v>
          </cell>
          <cell r="I17" t="str">
            <v>100256</v>
          </cell>
          <cell r="J17" t="str">
            <v>VARROC ENGINEERING LTD (PUNE UNIT)</v>
          </cell>
          <cell r="K17" t="str">
            <v>PR4</v>
          </cell>
          <cell r="L17">
            <v>38733</v>
          </cell>
          <cell r="M17">
            <v>1</v>
          </cell>
        </row>
        <row r="18">
          <cell r="A18" t="str">
            <v>30400012901</v>
          </cell>
          <cell r="B18" t="str">
            <v>CH01</v>
          </cell>
          <cell r="C18" t="str">
            <v>52DS0128</v>
          </cell>
          <cell r="D18" t="str">
            <v>SIDE COVER LH F RED WITH RED DECAL</v>
          </cell>
          <cell r="E18" t="str">
            <v>Matrial not Ok</v>
          </cell>
          <cell r="F18" t="str">
            <v>WARPAGE DUST DICAL BUBBLE</v>
          </cell>
          <cell r="G18" t="str">
            <v>02</v>
          </cell>
          <cell r="H18" t="str">
            <v>Vendor Claim</v>
          </cell>
          <cell r="I18" t="str">
            <v>100256</v>
          </cell>
          <cell r="J18" t="str">
            <v>VARROC ENGINEERING LTD (PUNE UNIT)</v>
          </cell>
          <cell r="K18" t="str">
            <v>PR4</v>
          </cell>
          <cell r="L18">
            <v>38733</v>
          </cell>
          <cell r="M18">
            <v>2</v>
          </cell>
        </row>
        <row r="19">
          <cell r="A19" t="str">
            <v>30500031942</v>
          </cell>
          <cell r="B19" t="str">
            <v>WA01</v>
          </cell>
          <cell r="C19" t="str">
            <v>DF221007</v>
          </cell>
          <cell r="D19" t="str">
            <v>MIRROR ASSEMBLY - RH</v>
          </cell>
          <cell r="E19" t="str">
            <v>NOT OK</v>
          </cell>
          <cell r="F19" t="str">
            <v>BLACK SPOT</v>
          </cell>
          <cell r="G19" t="str">
            <v>02</v>
          </cell>
          <cell r="H19" t="str">
            <v>Vendor Claim</v>
          </cell>
          <cell r="I19" t="str">
            <v>100256</v>
          </cell>
          <cell r="J19" t="str">
            <v>VARROC ENGINEERING LTD (PUNE UNIT)</v>
          </cell>
          <cell r="K19" t="str">
            <v>PP3</v>
          </cell>
          <cell r="L19">
            <v>38733</v>
          </cell>
          <cell r="M19">
            <v>1</v>
          </cell>
        </row>
        <row r="20">
          <cell r="A20" t="str">
            <v>30500031942</v>
          </cell>
          <cell r="B20" t="str">
            <v>WA01</v>
          </cell>
          <cell r="C20" t="str">
            <v>DF221037</v>
          </cell>
          <cell r="D20" t="str">
            <v>MIRROR ASSEMBLY - LEFT HAND</v>
          </cell>
          <cell r="E20" t="str">
            <v>NOT OK</v>
          </cell>
          <cell r="F20" t="str">
            <v>BLACK SPOT</v>
          </cell>
          <cell r="G20" t="str">
            <v>02</v>
          </cell>
          <cell r="H20" t="str">
            <v>Vendor Claim</v>
          </cell>
          <cell r="I20" t="str">
            <v>100256</v>
          </cell>
          <cell r="J20" t="str">
            <v>VARROC ENGINEERING LTD (PUNE UNIT)</v>
          </cell>
          <cell r="K20" t="str">
            <v>PP3</v>
          </cell>
          <cell r="L20">
            <v>38733</v>
          </cell>
          <cell r="M20">
            <v>1</v>
          </cell>
        </row>
        <row r="21">
          <cell r="A21" t="str">
            <v>30500031981</v>
          </cell>
          <cell r="B21" t="str">
            <v>WA01</v>
          </cell>
          <cell r="C21" t="str">
            <v>DF221007</v>
          </cell>
          <cell r="D21" t="str">
            <v>MIRROR ASSEMBLY - RH</v>
          </cell>
          <cell r="E21" t="str">
            <v>NOT OK</v>
          </cell>
          <cell r="F21" t="str">
            <v>BLACK SPOT</v>
          </cell>
          <cell r="G21" t="str">
            <v>02</v>
          </cell>
          <cell r="H21" t="str">
            <v>Vendor Claim</v>
          </cell>
          <cell r="I21" t="str">
            <v>100256</v>
          </cell>
          <cell r="J21" t="str">
            <v>VARROC ENGINEERING LTD (PUNE UNIT)</v>
          </cell>
          <cell r="K21" t="str">
            <v>PP3</v>
          </cell>
          <cell r="L21">
            <v>38734</v>
          </cell>
          <cell r="M21">
            <v>1</v>
          </cell>
        </row>
        <row r="22">
          <cell r="A22" t="str">
            <v>30500031981</v>
          </cell>
          <cell r="B22" t="str">
            <v>WA01</v>
          </cell>
          <cell r="C22" t="str">
            <v>DF221037</v>
          </cell>
          <cell r="D22" t="str">
            <v>MIRROR ASSEMBLY - LEFT HAND</v>
          </cell>
          <cell r="E22" t="str">
            <v>NOT OK</v>
          </cell>
          <cell r="F22" t="str">
            <v>BLACK SPOT</v>
          </cell>
          <cell r="G22" t="str">
            <v>02</v>
          </cell>
          <cell r="H22" t="str">
            <v>Vendor Claim</v>
          </cell>
          <cell r="I22" t="str">
            <v>100256</v>
          </cell>
          <cell r="J22" t="str">
            <v>VARROC ENGINEERING LTD (PUNE UNIT)</v>
          </cell>
          <cell r="K22" t="str">
            <v>PP3</v>
          </cell>
          <cell r="L22">
            <v>38734</v>
          </cell>
          <cell r="M22">
            <v>1</v>
          </cell>
        </row>
        <row r="23">
          <cell r="A23" t="str">
            <v>30400012986</v>
          </cell>
          <cell r="B23" t="str">
            <v>CH01</v>
          </cell>
          <cell r="C23" t="str">
            <v>52DS0150</v>
          </cell>
          <cell r="D23" t="str">
            <v>SEAT COWL WITH TAIL LAMP BLACK 1</v>
          </cell>
          <cell r="E23" t="str">
            <v>Air Bubble</v>
          </cell>
          <cell r="F23" t="str">
            <v>DUST BUBBLE</v>
          </cell>
          <cell r="G23" t="str">
            <v>02</v>
          </cell>
          <cell r="H23" t="str">
            <v>Vendor Claim</v>
          </cell>
          <cell r="I23" t="str">
            <v>100256</v>
          </cell>
          <cell r="J23" t="str">
            <v>VARROC ENGINEERING LTD (PUNE UNIT)</v>
          </cell>
          <cell r="K23" t="str">
            <v>PR4</v>
          </cell>
          <cell r="L23">
            <v>38737</v>
          </cell>
          <cell r="M23">
            <v>3</v>
          </cell>
        </row>
        <row r="24">
          <cell r="A24" t="str">
            <v>30400012986</v>
          </cell>
          <cell r="B24" t="str">
            <v>CH01</v>
          </cell>
          <cell r="C24" t="str">
            <v>52DS0151</v>
          </cell>
          <cell r="D24" t="str">
            <v>SEAT COWL WITH TAIL LAMP BLACK 2</v>
          </cell>
          <cell r="E24" t="str">
            <v>Air Bubble</v>
          </cell>
          <cell r="F24" t="str">
            <v>DUST BUBBLE</v>
          </cell>
          <cell r="G24" t="str">
            <v>02</v>
          </cell>
          <cell r="H24" t="str">
            <v>Vendor Claim</v>
          </cell>
          <cell r="I24" t="str">
            <v>100256</v>
          </cell>
          <cell r="J24" t="str">
            <v>VARROC ENGINEERING LTD (PUNE UNIT)</v>
          </cell>
          <cell r="K24" t="str">
            <v>PR4</v>
          </cell>
          <cell r="L24">
            <v>38737</v>
          </cell>
          <cell r="M24">
            <v>1</v>
          </cell>
        </row>
        <row r="25">
          <cell r="A25" t="str">
            <v>30400012986</v>
          </cell>
          <cell r="B25" t="str">
            <v>CH01</v>
          </cell>
          <cell r="C25" t="str">
            <v>52DS0152</v>
          </cell>
          <cell r="D25" t="str">
            <v>SEAT COWL WITH TAIL LAMP BLACK 3</v>
          </cell>
          <cell r="E25" t="str">
            <v>Air Bubble</v>
          </cell>
          <cell r="F25" t="str">
            <v>DUST BUBBLE</v>
          </cell>
          <cell r="G25" t="str">
            <v>02</v>
          </cell>
          <cell r="H25" t="str">
            <v>Vendor Claim</v>
          </cell>
          <cell r="I25" t="str">
            <v>100256</v>
          </cell>
          <cell r="J25" t="str">
            <v>VARROC ENGINEERING LTD (PUNE UNIT)</v>
          </cell>
          <cell r="K25" t="str">
            <v>PR4</v>
          </cell>
          <cell r="L25">
            <v>38737</v>
          </cell>
          <cell r="M25">
            <v>2</v>
          </cell>
        </row>
        <row r="26">
          <cell r="A26" t="str">
            <v>30400012986</v>
          </cell>
          <cell r="B26" t="str">
            <v>CH01</v>
          </cell>
          <cell r="C26" t="str">
            <v>52DS0153</v>
          </cell>
          <cell r="D26" t="str">
            <v>SEAT COWL WITH TAIL LAMP M BLUE</v>
          </cell>
          <cell r="E26" t="str">
            <v>Air Bubble</v>
          </cell>
          <cell r="F26" t="str">
            <v>DUST BUBBLE</v>
          </cell>
          <cell r="G26" t="str">
            <v>02</v>
          </cell>
          <cell r="H26" t="str">
            <v>Vendor Claim</v>
          </cell>
          <cell r="I26" t="str">
            <v>100256</v>
          </cell>
          <cell r="J26" t="str">
            <v>VARROC ENGINEERING LTD (PUNE UNIT)</v>
          </cell>
          <cell r="K26" t="str">
            <v>PR4</v>
          </cell>
          <cell r="L26">
            <v>38737</v>
          </cell>
          <cell r="M26">
            <v>2</v>
          </cell>
        </row>
        <row r="27">
          <cell r="A27" t="str">
            <v>30400012986</v>
          </cell>
          <cell r="B27" t="str">
            <v>CH01</v>
          </cell>
          <cell r="C27" t="str">
            <v>52DS0154</v>
          </cell>
          <cell r="D27" t="str">
            <v>SEAT COWL WITH TAIL LAMP F RED</v>
          </cell>
          <cell r="E27" t="str">
            <v>Air Bubble</v>
          </cell>
          <cell r="F27" t="str">
            <v>DUST BUBBLE</v>
          </cell>
          <cell r="G27" t="str">
            <v>02</v>
          </cell>
          <cell r="H27" t="str">
            <v>Vendor Claim</v>
          </cell>
          <cell r="I27" t="str">
            <v>100256</v>
          </cell>
          <cell r="J27" t="str">
            <v>VARROC ENGINEERING LTD (PUNE UNIT)</v>
          </cell>
          <cell r="K27" t="str">
            <v>PR4</v>
          </cell>
          <cell r="L27">
            <v>38737</v>
          </cell>
          <cell r="M27">
            <v>5</v>
          </cell>
        </row>
        <row r="28">
          <cell r="A28" t="str">
            <v>30300019419</v>
          </cell>
          <cell r="B28" t="str">
            <v>AK01</v>
          </cell>
          <cell r="C28" t="str">
            <v>CF161207</v>
          </cell>
          <cell r="D28" t="str">
            <v>BOX ASSEMBLY - HELMET</v>
          </cell>
          <cell r="E28" t="str">
            <v>Crack</v>
          </cell>
          <cell r="F28" t="str">
            <v>Crack</v>
          </cell>
          <cell r="G28" t="str">
            <v>02</v>
          </cell>
          <cell r="H28" t="str">
            <v>Vendor Claim</v>
          </cell>
          <cell r="I28" t="str">
            <v>100256</v>
          </cell>
          <cell r="J28" t="str">
            <v>VARROC ENGINEERING LTD (PUNE UNIT)</v>
          </cell>
          <cell r="K28" t="str">
            <v>PR1</v>
          </cell>
          <cell r="L28">
            <v>38741</v>
          </cell>
          <cell r="M28">
            <v>2</v>
          </cell>
        </row>
        <row r="29">
          <cell r="A29" t="str">
            <v>30400013096</v>
          </cell>
          <cell r="B29" t="str">
            <v>CH01</v>
          </cell>
          <cell r="C29" t="str">
            <v>52DS0116</v>
          </cell>
          <cell r="D29" t="str">
            <v>SIDE COVER RH BLACK WITH MAGENPA DECAL</v>
          </cell>
          <cell r="E29" t="str">
            <v>Matrial not Ok</v>
          </cell>
          <cell r="F29" t="str">
            <v>DUST</v>
          </cell>
          <cell r="G29" t="str">
            <v>02</v>
          </cell>
          <cell r="H29" t="str">
            <v>Vendor Claim</v>
          </cell>
          <cell r="I29" t="str">
            <v>100256</v>
          </cell>
          <cell r="J29" t="str">
            <v>VARROC ENGINEERING LTD (PUNE UNIT)</v>
          </cell>
          <cell r="K29" t="str">
            <v>PR4</v>
          </cell>
          <cell r="L29">
            <v>38742</v>
          </cell>
          <cell r="M29">
            <v>3</v>
          </cell>
        </row>
        <row r="30">
          <cell r="A30" t="str">
            <v>30400013096</v>
          </cell>
          <cell r="B30" t="str">
            <v>CH01</v>
          </cell>
          <cell r="C30" t="str">
            <v>52DS0120</v>
          </cell>
          <cell r="D30" t="str">
            <v>FAIRING BLACK WITH MAGENPADECAL/CLIP NUT</v>
          </cell>
          <cell r="E30" t="str">
            <v>Dust / Araldite on paint face</v>
          </cell>
          <cell r="F30" t="str">
            <v>DUST</v>
          </cell>
          <cell r="G30" t="str">
            <v>02</v>
          </cell>
          <cell r="H30" t="str">
            <v>Vendor Claim</v>
          </cell>
          <cell r="I30" t="str">
            <v>100256</v>
          </cell>
          <cell r="J30" t="str">
            <v>VARROC ENGINEERING LTD (PUNE UNIT)</v>
          </cell>
          <cell r="K30" t="str">
            <v>PR4</v>
          </cell>
          <cell r="L30">
            <v>38742</v>
          </cell>
          <cell r="M30">
            <v>2</v>
          </cell>
        </row>
        <row r="31">
          <cell r="A31" t="str">
            <v>30400013096</v>
          </cell>
          <cell r="B31" t="str">
            <v>CH01</v>
          </cell>
          <cell r="C31" t="str">
            <v>DS7307X3</v>
          </cell>
          <cell r="D31" t="str">
            <v>FRONT FENDER WITH CABLE GUIDE EBONY BLAC</v>
          </cell>
          <cell r="E31" t="str">
            <v>Misc.</v>
          </cell>
          <cell r="F31" t="str">
            <v>DUST, SCRATCHES,OVERFLOW,ORANGE PEEL</v>
          </cell>
          <cell r="G31" t="str">
            <v>02</v>
          </cell>
          <cell r="H31" t="str">
            <v>Vendor Claim</v>
          </cell>
          <cell r="I31" t="str">
            <v>100256</v>
          </cell>
          <cell r="J31" t="str">
            <v>VARROC ENGINEERING LTD (PUNE UNIT)</v>
          </cell>
          <cell r="K31" t="str">
            <v>PR1</v>
          </cell>
          <cell r="L31">
            <v>38742</v>
          </cell>
          <cell r="M31">
            <v>1</v>
          </cell>
        </row>
        <row r="32">
          <cell r="A32" t="str">
            <v>30400013171</v>
          </cell>
          <cell r="B32" t="str">
            <v>CH01</v>
          </cell>
          <cell r="C32" t="str">
            <v>DG221035</v>
          </cell>
          <cell r="D32" t="str">
            <v>MIRROR ASSEMBLY - LH</v>
          </cell>
          <cell r="E32" t="str">
            <v>Matrial not Ok</v>
          </cell>
          <cell r="F32" t="str">
            <v>NOT OK DAMAGE IN RECIVED CONDITION</v>
          </cell>
          <cell r="G32" t="str">
            <v>02</v>
          </cell>
          <cell r="H32" t="str">
            <v>Vendor Claim</v>
          </cell>
          <cell r="I32" t="str">
            <v>100256</v>
          </cell>
          <cell r="J32" t="str">
            <v>VARROC ENGINEERING LTD (PUNE UNIT)</v>
          </cell>
          <cell r="K32" t="str">
            <v>PP3</v>
          </cell>
          <cell r="L32">
            <v>38747</v>
          </cell>
          <cell r="M32">
            <v>40</v>
          </cell>
        </row>
        <row r="33">
          <cell r="A33" t="str">
            <v>30400013171</v>
          </cell>
          <cell r="B33" t="str">
            <v>CH01</v>
          </cell>
          <cell r="C33" t="str">
            <v>DG221036</v>
          </cell>
          <cell r="D33" t="str">
            <v>MIRROR ASSEMBLY - RH</v>
          </cell>
          <cell r="E33" t="str">
            <v>Matrial not Ok</v>
          </cell>
          <cell r="F33" t="str">
            <v>NOT OK DAMAGE IN RECIVED COND</v>
          </cell>
          <cell r="G33" t="str">
            <v>02</v>
          </cell>
          <cell r="H33" t="str">
            <v>Vendor Claim</v>
          </cell>
          <cell r="I33" t="str">
            <v>100256</v>
          </cell>
          <cell r="J33" t="str">
            <v>VARROC ENGINEERING LTD (PUNE UNIT)</v>
          </cell>
          <cell r="K33" t="str">
            <v>PP3</v>
          </cell>
          <cell r="L33">
            <v>38747</v>
          </cell>
          <cell r="M33">
            <v>40</v>
          </cell>
        </row>
        <row r="34">
          <cell r="A34" t="str">
            <v>30300019628</v>
          </cell>
          <cell r="B34" t="str">
            <v>AK01</v>
          </cell>
          <cell r="C34" t="str">
            <v>DS161061</v>
          </cell>
          <cell r="D34" t="str">
            <v>FENDER - REAR :- FRONT</v>
          </cell>
          <cell r="E34" t="str">
            <v>Misc.</v>
          </cell>
          <cell r="F34" t="str">
            <v>WHEEL JAM</v>
          </cell>
          <cell r="G34" t="str">
            <v>02</v>
          </cell>
          <cell r="H34" t="str">
            <v>Vendor Claim</v>
          </cell>
          <cell r="I34" t="str">
            <v>100256</v>
          </cell>
          <cell r="J34" t="str">
            <v>VARROC ENGINEERING LTD (PUNE UNIT)</v>
          </cell>
          <cell r="K34" t="str">
            <v>PR4</v>
          </cell>
          <cell r="L34">
            <v>38748</v>
          </cell>
          <cell r="M34">
            <v>6</v>
          </cell>
        </row>
        <row r="35">
          <cell r="A35" t="str">
            <v>30300019639</v>
          </cell>
          <cell r="B35" t="str">
            <v>AK01</v>
          </cell>
          <cell r="C35" t="str">
            <v>CF73031P</v>
          </cell>
          <cell r="D35" t="str">
            <v>Side Panel RH RANNOC EFFECT RED</v>
          </cell>
          <cell r="E35" t="str">
            <v>Misc.</v>
          </cell>
          <cell r="F35" t="str">
            <v>SHADE DIFF</v>
          </cell>
          <cell r="G35" t="str">
            <v>04</v>
          </cell>
          <cell r="H35" t="str">
            <v>Scrap &amp; Debit to Vendor</v>
          </cell>
          <cell r="I35" t="str">
            <v>100256</v>
          </cell>
          <cell r="J35" t="str">
            <v>VARROC ENGINEERING LTD (PUNE UNIT)</v>
          </cell>
          <cell r="K35" t="str">
            <v>PR5</v>
          </cell>
          <cell r="L35">
            <v>38748</v>
          </cell>
          <cell r="M35">
            <v>4</v>
          </cell>
        </row>
        <row r="36">
          <cell r="A36" t="str">
            <v>30300019639</v>
          </cell>
          <cell r="B36" t="str">
            <v>AK01</v>
          </cell>
          <cell r="C36" t="str">
            <v>CS73061C</v>
          </cell>
          <cell r="D36" t="str">
            <v>ASSLY FRONT UNDER COVER MAGIC SILVER CS1</v>
          </cell>
          <cell r="E36" t="str">
            <v>Damage</v>
          </cell>
          <cell r="F36" t="str">
            <v>SCRATCHE</v>
          </cell>
          <cell r="G36" t="str">
            <v>01</v>
          </cell>
          <cell r="H36" t="str">
            <v>Scrap at  BAL</v>
          </cell>
          <cell r="I36" t="str">
            <v>100256</v>
          </cell>
          <cell r="J36" t="str">
            <v>VARROC ENGINEERING LTD (PUNE UNIT)</v>
          </cell>
          <cell r="K36" t="str">
            <v>PR5</v>
          </cell>
          <cell r="L36">
            <v>38748</v>
          </cell>
          <cell r="M36">
            <v>1</v>
          </cell>
        </row>
        <row r="37">
          <cell r="A37" t="str">
            <v>30300019639</v>
          </cell>
          <cell r="B37" t="str">
            <v>AK01</v>
          </cell>
          <cell r="C37" t="str">
            <v>CS73061C</v>
          </cell>
          <cell r="D37" t="str">
            <v>ASSLY FRONT UNDER COVER MAGIC SILVER CS1</v>
          </cell>
          <cell r="E37" t="str">
            <v>Misc.</v>
          </cell>
          <cell r="F37" t="str">
            <v>SCRATCHES BEFORE ASSLY</v>
          </cell>
          <cell r="G37" t="str">
            <v>04</v>
          </cell>
          <cell r="H37" t="str">
            <v>Scrap &amp; Debit to Vendor</v>
          </cell>
          <cell r="I37" t="str">
            <v>100256</v>
          </cell>
          <cell r="J37" t="str">
            <v>VARROC ENGINEERING LTD (PUNE UNIT)</v>
          </cell>
          <cell r="K37" t="str">
            <v>PR5</v>
          </cell>
          <cell r="L37">
            <v>38748</v>
          </cell>
          <cell r="M37">
            <v>1</v>
          </cell>
        </row>
        <row r="38">
          <cell r="A38" t="str">
            <v>30400013228</v>
          </cell>
          <cell r="B38" t="str">
            <v>CH01</v>
          </cell>
          <cell r="C38" t="str">
            <v>52DS0107</v>
          </cell>
          <cell r="D38" t="str">
            <v>SEAT COWL BLACK WITH BLUE DECAL</v>
          </cell>
          <cell r="E38" t="str">
            <v>Paint Misc.</v>
          </cell>
          <cell r="F38" t="str">
            <v>ORANGE PEAL, O/FLOW</v>
          </cell>
          <cell r="G38" t="str">
            <v>07</v>
          </cell>
          <cell r="H38" t="str">
            <v>Reworked and Reused (Vendor Problem)</v>
          </cell>
          <cell r="I38" t="str">
            <v>100256</v>
          </cell>
          <cell r="J38" t="str">
            <v>VARROC ENGINEERING LTD (PUNE UNIT)</v>
          </cell>
          <cell r="K38" t="str">
            <v>PR4</v>
          </cell>
          <cell r="L38">
            <v>38750</v>
          </cell>
          <cell r="M38">
            <v>3</v>
          </cell>
        </row>
        <row r="39">
          <cell r="A39" t="str">
            <v>30400013228</v>
          </cell>
          <cell r="B39" t="str">
            <v>CH01</v>
          </cell>
          <cell r="C39" t="str">
            <v>52DS0119</v>
          </cell>
          <cell r="D39" t="str">
            <v>FAIRING BLACK WITH BLUE DECAL</v>
          </cell>
          <cell r="E39" t="str">
            <v>Damage</v>
          </cell>
          <cell r="F39" t="str">
            <v>BUBBLE ON SURFACE</v>
          </cell>
          <cell r="G39" t="str">
            <v>07</v>
          </cell>
          <cell r="H39" t="str">
            <v>Reworked and Reused (Vendor Problem)</v>
          </cell>
          <cell r="I39" t="str">
            <v>100256</v>
          </cell>
          <cell r="J39" t="str">
            <v>VARROC ENGINEERING LTD (PUNE UNIT)</v>
          </cell>
          <cell r="K39" t="str">
            <v>PR4</v>
          </cell>
          <cell r="L39">
            <v>38750</v>
          </cell>
          <cell r="M39">
            <v>2</v>
          </cell>
        </row>
        <row r="40">
          <cell r="A40" t="str">
            <v>30400013228</v>
          </cell>
          <cell r="B40" t="str">
            <v>CH01</v>
          </cell>
          <cell r="C40" t="str">
            <v>52DS0120</v>
          </cell>
          <cell r="D40" t="str">
            <v>FAIRING BLACK WITH MAGENPADECAL/CLIP NUT</v>
          </cell>
          <cell r="E40" t="str">
            <v>Air Bubble</v>
          </cell>
          <cell r="F40" t="str">
            <v>AIR BUBBLE</v>
          </cell>
          <cell r="G40" t="str">
            <v>07</v>
          </cell>
          <cell r="H40" t="str">
            <v>Reworked and Reused (Vendor Problem)</v>
          </cell>
          <cell r="I40" t="str">
            <v>100256</v>
          </cell>
          <cell r="J40" t="str">
            <v>VARROC ENGINEERING LTD (PUNE UNIT)</v>
          </cell>
          <cell r="K40" t="str">
            <v>PR4</v>
          </cell>
          <cell r="L40">
            <v>38750</v>
          </cell>
          <cell r="M40">
            <v>1</v>
          </cell>
        </row>
        <row r="41">
          <cell r="A41" t="str">
            <v>30400013228</v>
          </cell>
          <cell r="B41" t="str">
            <v>CH01</v>
          </cell>
          <cell r="C41" t="str">
            <v>52DS0121</v>
          </cell>
          <cell r="D41" t="str">
            <v>FAIRING BLACK WITH GRAY DECAL/CLIP NUT</v>
          </cell>
          <cell r="E41" t="str">
            <v>Paint Misc.</v>
          </cell>
          <cell r="F41" t="str">
            <v>DECAL FOLD</v>
          </cell>
          <cell r="G41" t="str">
            <v>07</v>
          </cell>
          <cell r="H41" t="str">
            <v>Reworked and Reused (Vendor Problem)</v>
          </cell>
          <cell r="I41" t="str">
            <v>100256</v>
          </cell>
          <cell r="J41" t="str">
            <v>VARROC ENGINEERING LTD (PUNE UNIT)</v>
          </cell>
          <cell r="K41" t="str">
            <v>PR4</v>
          </cell>
          <cell r="L41">
            <v>38750</v>
          </cell>
          <cell r="M41">
            <v>1</v>
          </cell>
        </row>
        <row r="42">
          <cell r="A42" t="str">
            <v>30400013228</v>
          </cell>
          <cell r="B42" t="str">
            <v>CH01</v>
          </cell>
          <cell r="C42" t="str">
            <v>DS7307X3</v>
          </cell>
          <cell r="D42" t="str">
            <v>FRONT FENDER WITH CABLE GUIDE EBONY BLAC</v>
          </cell>
          <cell r="E42" t="str">
            <v>Misc.</v>
          </cell>
          <cell r="F42" t="str">
            <v>DUST, SCRATCHES,OVERFLOW,ORANGE PEEL</v>
          </cell>
          <cell r="G42" t="str">
            <v>07</v>
          </cell>
          <cell r="H42" t="str">
            <v>Reworked and Reused (Vendor Problem)</v>
          </cell>
          <cell r="I42" t="str">
            <v>100256</v>
          </cell>
          <cell r="J42" t="str">
            <v>VARROC ENGINEERING LTD (PUNE UNIT)</v>
          </cell>
          <cell r="K42" t="str">
            <v>PR1</v>
          </cell>
          <cell r="L42">
            <v>38750</v>
          </cell>
          <cell r="M42">
            <v>1</v>
          </cell>
        </row>
        <row r="43">
          <cell r="A43" t="str">
            <v>30400013229</v>
          </cell>
          <cell r="B43" t="str">
            <v>CH01</v>
          </cell>
          <cell r="C43" t="str">
            <v>52DS0110</v>
          </cell>
          <cell r="D43" t="str">
            <v>SEAT COWL BLUE WITH LIGHT BLUE DECAL</v>
          </cell>
          <cell r="E43" t="str">
            <v>Air Bubble</v>
          </cell>
          <cell r="F43" t="str">
            <v>AIR BUBBLE</v>
          </cell>
          <cell r="G43" t="str">
            <v>07</v>
          </cell>
          <cell r="H43" t="str">
            <v>Reworked and Reused (Vendor Problem)</v>
          </cell>
          <cell r="I43" t="str">
            <v>100256</v>
          </cell>
          <cell r="J43" t="str">
            <v>VARROC ENGINEERING LTD (PUNE UNIT)</v>
          </cell>
          <cell r="K43" t="str">
            <v>PR4</v>
          </cell>
          <cell r="L43">
            <v>38750</v>
          </cell>
          <cell r="M43">
            <v>2</v>
          </cell>
        </row>
        <row r="44">
          <cell r="A44" t="str">
            <v>30400013229</v>
          </cell>
          <cell r="B44" t="str">
            <v>CH01</v>
          </cell>
          <cell r="C44" t="str">
            <v>52DS0122</v>
          </cell>
          <cell r="D44" t="str">
            <v>FAIRING BLUE WITH LIGHT BLUEDECALCLIPNUT</v>
          </cell>
          <cell r="E44" t="str">
            <v>Misc.</v>
          </cell>
          <cell r="F44" t="str">
            <v>DECAL AIR BUBBLE</v>
          </cell>
          <cell r="G44" t="str">
            <v>07</v>
          </cell>
          <cell r="H44" t="str">
            <v>Reworked and Reused (Vendor Problem)</v>
          </cell>
          <cell r="I44" t="str">
            <v>100256</v>
          </cell>
          <cell r="J44" t="str">
            <v>VARROC ENGINEERING LTD (PUNE UNIT)</v>
          </cell>
          <cell r="K44" t="str">
            <v>PR4</v>
          </cell>
          <cell r="L44">
            <v>38750</v>
          </cell>
          <cell r="M44">
            <v>2</v>
          </cell>
        </row>
        <row r="45">
          <cell r="A45" t="str">
            <v>30400013229</v>
          </cell>
          <cell r="B45" t="str">
            <v>CH01</v>
          </cell>
          <cell r="C45" t="str">
            <v>52DS0130</v>
          </cell>
          <cell r="D45" t="str">
            <v>FAIRING F RED WITH RED DECAL &amp;CLIP NUT</v>
          </cell>
          <cell r="E45" t="str">
            <v>Air Bubble</v>
          </cell>
          <cell r="F45" t="str">
            <v>AIR BUBBLE</v>
          </cell>
          <cell r="G45" t="str">
            <v>07</v>
          </cell>
          <cell r="H45" t="str">
            <v>Reworked and Reused (Vendor Problem)</v>
          </cell>
          <cell r="I45" t="str">
            <v>100256</v>
          </cell>
          <cell r="J45" t="str">
            <v>VARROC ENGINEERING LTD (PUNE UNIT)</v>
          </cell>
          <cell r="K45" t="str">
            <v>PR4</v>
          </cell>
          <cell r="L45">
            <v>38750</v>
          </cell>
          <cell r="M45">
            <v>1</v>
          </cell>
        </row>
        <row r="46">
          <cell r="A46" t="str">
            <v>30400013230</v>
          </cell>
          <cell r="B46" t="str">
            <v>CH01</v>
          </cell>
          <cell r="C46" t="str">
            <v>52DS0109</v>
          </cell>
          <cell r="D46" t="str">
            <v>SEAT COWL BLACK WITH GRAY DECAL</v>
          </cell>
          <cell r="E46" t="str">
            <v>Matrial not Ok</v>
          </cell>
          <cell r="F46" t="str">
            <v>TOUCH MARK</v>
          </cell>
          <cell r="G46" t="str">
            <v>02</v>
          </cell>
          <cell r="H46" t="str">
            <v>Vendor Claim</v>
          </cell>
          <cell r="I46" t="str">
            <v>100256</v>
          </cell>
          <cell r="J46" t="str">
            <v>VARROC ENGINEERING LTD (PUNE UNIT)</v>
          </cell>
          <cell r="K46" t="str">
            <v>PR4</v>
          </cell>
          <cell r="L46">
            <v>38750</v>
          </cell>
          <cell r="M46">
            <v>1</v>
          </cell>
        </row>
        <row r="47">
          <cell r="A47" t="str">
            <v>30400013230</v>
          </cell>
          <cell r="B47" t="str">
            <v>CH01</v>
          </cell>
          <cell r="C47" t="str">
            <v>52DS0113</v>
          </cell>
          <cell r="D47" t="str">
            <v>SIDE COVER LH BLACK WITH GRAY DECAL</v>
          </cell>
          <cell r="E47" t="str">
            <v>Matrial not Ok</v>
          </cell>
          <cell r="F47" t="str">
            <v>SCRATCH</v>
          </cell>
          <cell r="G47" t="str">
            <v>02</v>
          </cell>
          <cell r="H47" t="str">
            <v>Vendor Claim</v>
          </cell>
          <cell r="I47" t="str">
            <v>100256</v>
          </cell>
          <cell r="J47" t="str">
            <v>VARROC ENGINEERING LTD (PUNE UNIT)</v>
          </cell>
          <cell r="K47" t="str">
            <v>PR4</v>
          </cell>
          <cell r="L47">
            <v>38750</v>
          </cell>
          <cell r="M47">
            <v>1</v>
          </cell>
        </row>
        <row r="48">
          <cell r="A48" t="str">
            <v>30400013230</v>
          </cell>
          <cell r="B48" t="str">
            <v>CH01</v>
          </cell>
          <cell r="C48" t="str">
            <v>52DS0121</v>
          </cell>
          <cell r="D48" t="str">
            <v>FAIRING BLACK WITH GRAY DECAL/CLIP NUT</v>
          </cell>
          <cell r="E48" t="str">
            <v>Matrial not Ok</v>
          </cell>
          <cell r="F48" t="str">
            <v>DECAL MISSING</v>
          </cell>
          <cell r="G48" t="str">
            <v>02</v>
          </cell>
          <cell r="H48" t="str">
            <v>Vendor Claim</v>
          </cell>
          <cell r="I48" t="str">
            <v>100256</v>
          </cell>
          <cell r="J48" t="str">
            <v>VARROC ENGINEERING LTD (PUNE UNIT)</v>
          </cell>
          <cell r="K48" t="str">
            <v>PR4</v>
          </cell>
          <cell r="L48">
            <v>38750</v>
          </cell>
          <cell r="M48">
            <v>1</v>
          </cell>
        </row>
        <row r="49">
          <cell r="A49" t="str">
            <v>30400013230</v>
          </cell>
          <cell r="B49" t="str">
            <v>CH01</v>
          </cell>
          <cell r="C49" t="str">
            <v>DS7307X3</v>
          </cell>
          <cell r="D49" t="str">
            <v>FRONT FENDER WITH CABLE GUIDE EBONY BLAC</v>
          </cell>
          <cell r="E49" t="str">
            <v>Warpage</v>
          </cell>
          <cell r="F49" t="str">
            <v>WARPAGE DUST</v>
          </cell>
          <cell r="G49" t="str">
            <v>02</v>
          </cell>
          <cell r="H49" t="str">
            <v>Vendor Claim</v>
          </cell>
          <cell r="I49" t="str">
            <v>100256</v>
          </cell>
          <cell r="J49" t="str">
            <v>VARROC ENGINEERING LTD (PUNE UNIT)</v>
          </cell>
          <cell r="K49" t="str">
            <v>PR1</v>
          </cell>
          <cell r="L49">
            <v>38750</v>
          </cell>
          <cell r="M49">
            <v>5</v>
          </cell>
        </row>
        <row r="50">
          <cell r="A50" t="str">
            <v>30400013230</v>
          </cell>
          <cell r="B50" t="str">
            <v>CH01</v>
          </cell>
          <cell r="C50" t="str">
            <v>DS7307X4</v>
          </cell>
          <cell r="D50" t="str">
            <v>FRONT FENDER WITH CABLE GUIDE FLAME RED</v>
          </cell>
          <cell r="E50" t="str">
            <v>Misc.</v>
          </cell>
          <cell r="F50" t="str">
            <v>PAINT DEFECTS</v>
          </cell>
          <cell r="G50" t="str">
            <v>02</v>
          </cell>
          <cell r="H50" t="str">
            <v>Vendor Claim</v>
          </cell>
          <cell r="I50" t="str">
            <v>100256</v>
          </cell>
          <cell r="J50" t="str">
            <v>VARROC ENGINEERING LTD (PUNE UNIT)</v>
          </cell>
          <cell r="K50" t="str">
            <v>PR1</v>
          </cell>
          <cell r="L50">
            <v>38750</v>
          </cell>
          <cell r="M50">
            <v>1</v>
          </cell>
        </row>
        <row r="51">
          <cell r="A51" t="str">
            <v>30400013255</v>
          </cell>
          <cell r="B51" t="str">
            <v>CH01</v>
          </cell>
          <cell r="C51" t="str">
            <v>52DS0111</v>
          </cell>
          <cell r="D51" t="str">
            <v>SIDE COVER LH BLACK WITH BLUE DECAL</v>
          </cell>
          <cell r="E51" t="str">
            <v>Dust</v>
          </cell>
          <cell r="F51" t="str">
            <v>DUST</v>
          </cell>
          <cell r="G51" t="str">
            <v>07</v>
          </cell>
          <cell r="H51" t="str">
            <v>Reworked and Reused (Vendor Problem)</v>
          </cell>
          <cell r="I51" t="str">
            <v>100256</v>
          </cell>
          <cell r="J51" t="str">
            <v>VARROC ENGINEERING LTD (PUNE UNIT)</v>
          </cell>
          <cell r="K51" t="str">
            <v>PR4</v>
          </cell>
          <cell r="L51">
            <v>38751</v>
          </cell>
          <cell r="M51">
            <v>1</v>
          </cell>
        </row>
        <row r="52">
          <cell r="A52" t="str">
            <v>30400013255</v>
          </cell>
          <cell r="B52" t="str">
            <v>CH01</v>
          </cell>
          <cell r="C52" t="str">
            <v>52DS0122</v>
          </cell>
          <cell r="D52" t="str">
            <v>FAIRING BLUE WITH LIGHT BLUEDECALCLIPNUT</v>
          </cell>
          <cell r="E52" t="str">
            <v>Misc.</v>
          </cell>
          <cell r="F52" t="str">
            <v>DECAL AIR BUBBLE</v>
          </cell>
          <cell r="G52" t="str">
            <v>07</v>
          </cell>
          <cell r="H52" t="str">
            <v>Reworked and Reused (Vendor Problem)</v>
          </cell>
          <cell r="I52" t="str">
            <v>100256</v>
          </cell>
          <cell r="J52" t="str">
            <v>VARROC ENGINEERING LTD (PUNE UNIT)</v>
          </cell>
          <cell r="K52" t="str">
            <v>PR4</v>
          </cell>
          <cell r="L52">
            <v>38751</v>
          </cell>
          <cell r="M52">
            <v>1</v>
          </cell>
        </row>
        <row r="53">
          <cell r="A53" t="str">
            <v>30400013255</v>
          </cell>
          <cell r="B53" t="str">
            <v>CH01</v>
          </cell>
          <cell r="C53" t="str">
            <v>52DS0130</v>
          </cell>
          <cell r="D53" t="str">
            <v>FAIRING F RED WITH RED DECAL &amp;CLIP NUT</v>
          </cell>
          <cell r="E53" t="str">
            <v>Air Bubble</v>
          </cell>
          <cell r="F53" t="str">
            <v>AIR BUBBLE</v>
          </cell>
          <cell r="G53" t="str">
            <v>07</v>
          </cell>
          <cell r="H53" t="str">
            <v>Reworked and Reused (Vendor Problem)</v>
          </cell>
          <cell r="I53" t="str">
            <v>100256</v>
          </cell>
          <cell r="J53" t="str">
            <v>VARROC ENGINEERING LTD (PUNE UNIT)</v>
          </cell>
          <cell r="K53" t="str">
            <v>PR4</v>
          </cell>
          <cell r="L53">
            <v>38751</v>
          </cell>
          <cell r="M53">
            <v>2</v>
          </cell>
        </row>
        <row r="54">
          <cell r="A54" t="str">
            <v>30400013255</v>
          </cell>
          <cell r="B54" t="str">
            <v>CH01</v>
          </cell>
          <cell r="C54" t="str">
            <v>DS7307X3</v>
          </cell>
          <cell r="D54" t="str">
            <v>FRONT FENDER WITH CABLE GUIDE EBONY BLAC</v>
          </cell>
          <cell r="E54" t="str">
            <v>Misc.</v>
          </cell>
          <cell r="F54" t="str">
            <v>DUST, SCRATCHES,OVERFLOW,ORANGE PEEL</v>
          </cell>
          <cell r="G54" t="str">
            <v>07</v>
          </cell>
          <cell r="H54" t="str">
            <v>Reworked and Reused (Vendor Problem)</v>
          </cell>
          <cell r="I54" t="str">
            <v>100256</v>
          </cell>
          <cell r="J54" t="str">
            <v>VARROC ENGINEERING LTD (PUNE UNIT)</v>
          </cell>
          <cell r="K54" t="str">
            <v>PR1</v>
          </cell>
          <cell r="L54">
            <v>38751</v>
          </cell>
          <cell r="M54">
            <v>1</v>
          </cell>
        </row>
        <row r="55">
          <cell r="A55" t="str">
            <v>30400013268</v>
          </cell>
          <cell r="B55" t="str">
            <v>CH01</v>
          </cell>
          <cell r="C55" t="str">
            <v>52DS0109</v>
          </cell>
          <cell r="D55" t="str">
            <v>SEAT COWL BLACK WITH GRAY DECAL</v>
          </cell>
          <cell r="E55" t="str">
            <v>Air Bubble</v>
          </cell>
          <cell r="F55" t="str">
            <v>BUBBLE</v>
          </cell>
          <cell r="G55" t="str">
            <v>07</v>
          </cell>
          <cell r="H55" t="str">
            <v>Reworked and Reused (Vendor Problem)</v>
          </cell>
          <cell r="I55" t="str">
            <v>100256</v>
          </cell>
          <cell r="J55" t="str">
            <v>VARROC ENGINEERING LTD (PUNE UNIT)</v>
          </cell>
          <cell r="K55" t="str">
            <v>PR4</v>
          </cell>
          <cell r="L55">
            <v>38752</v>
          </cell>
          <cell r="M55">
            <v>1</v>
          </cell>
        </row>
        <row r="56">
          <cell r="A56" t="str">
            <v>30400013268</v>
          </cell>
          <cell r="B56" t="str">
            <v>CH01</v>
          </cell>
          <cell r="C56" t="str">
            <v>52DS0122</v>
          </cell>
          <cell r="D56" t="str">
            <v>FAIRING BLUE WITH LIGHT BLUEDECALCLIPNUT</v>
          </cell>
          <cell r="E56" t="str">
            <v>Misc.</v>
          </cell>
          <cell r="F56" t="str">
            <v>DECAL AIR BUBBLE</v>
          </cell>
          <cell r="G56" t="str">
            <v>07</v>
          </cell>
          <cell r="H56" t="str">
            <v>Reworked and Reused (Vendor Problem)</v>
          </cell>
          <cell r="I56" t="str">
            <v>100256</v>
          </cell>
          <cell r="J56" t="str">
            <v>VARROC ENGINEERING LTD (PUNE UNIT)</v>
          </cell>
          <cell r="K56" t="str">
            <v>PR4</v>
          </cell>
          <cell r="L56">
            <v>38752</v>
          </cell>
          <cell r="M56">
            <v>1</v>
          </cell>
        </row>
        <row r="57">
          <cell r="A57" t="str">
            <v>30400013268</v>
          </cell>
          <cell r="B57" t="str">
            <v>CH01</v>
          </cell>
          <cell r="C57" t="str">
            <v>DS7307X3</v>
          </cell>
          <cell r="D57" t="str">
            <v>FRONT FENDER WITH CABLE GUIDE EBONY BLAC</v>
          </cell>
          <cell r="E57" t="str">
            <v>Warpage</v>
          </cell>
          <cell r="F57" t="str">
            <v>WARPAGE1,O/FLOW1,WATER SPOT1</v>
          </cell>
          <cell r="G57" t="str">
            <v>07</v>
          </cell>
          <cell r="H57" t="str">
            <v>Reworked and Reused (Vendor Problem)</v>
          </cell>
          <cell r="I57" t="str">
            <v>100256</v>
          </cell>
          <cell r="J57" t="str">
            <v>VARROC ENGINEERING LTD (PUNE UNIT)</v>
          </cell>
          <cell r="K57" t="str">
            <v>PR1</v>
          </cell>
          <cell r="L57">
            <v>38752</v>
          </cell>
          <cell r="M57">
            <v>3</v>
          </cell>
        </row>
        <row r="58">
          <cell r="A58" t="str">
            <v>30400013268</v>
          </cell>
          <cell r="B58" t="str">
            <v>CH01</v>
          </cell>
          <cell r="C58" t="str">
            <v>DS7307X4</v>
          </cell>
          <cell r="D58" t="str">
            <v>FRONT FENDER WITH CABLE GUIDE FLAME RED</v>
          </cell>
          <cell r="E58" t="str">
            <v>Matrial not Ok</v>
          </cell>
          <cell r="F58" t="str">
            <v>NAIL MISSING</v>
          </cell>
          <cell r="G58" t="str">
            <v>07</v>
          </cell>
          <cell r="H58" t="str">
            <v>Reworked and Reused (Vendor Problem)</v>
          </cell>
          <cell r="I58" t="str">
            <v>100256</v>
          </cell>
          <cell r="J58" t="str">
            <v>VARROC ENGINEERING LTD (PUNE UNIT)</v>
          </cell>
          <cell r="K58" t="str">
            <v>PR1</v>
          </cell>
          <cell r="L58">
            <v>38752</v>
          </cell>
          <cell r="M58">
            <v>1</v>
          </cell>
        </row>
        <row r="59">
          <cell r="A59" t="str">
            <v>30400013294</v>
          </cell>
          <cell r="B59" t="str">
            <v>CH01</v>
          </cell>
          <cell r="C59" t="str">
            <v>52DS0107</v>
          </cell>
          <cell r="D59" t="str">
            <v>SEAT COWL BLACK WITH BLUE DECAL</v>
          </cell>
          <cell r="E59" t="str">
            <v>Air Bubble</v>
          </cell>
          <cell r="F59" t="str">
            <v>AIR BUBBLE SEAT COWL GAP</v>
          </cell>
          <cell r="G59" t="str">
            <v>07</v>
          </cell>
          <cell r="H59" t="str">
            <v>Reworked and Reused (Vendor Problem)</v>
          </cell>
          <cell r="I59" t="str">
            <v>100256</v>
          </cell>
          <cell r="J59" t="str">
            <v>VARROC ENGINEERING LTD (PUNE UNIT)</v>
          </cell>
          <cell r="K59" t="str">
            <v>PR4</v>
          </cell>
          <cell r="L59">
            <v>38755</v>
          </cell>
          <cell r="M59">
            <v>4</v>
          </cell>
        </row>
        <row r="60">
          <cell r="A60" t="str">
            <v>30400013294</v>
          </cell>
          <cell r="B60" t="str">
            <v>CH01</v>
          </cell>
          <cell r="C60" t="str">
            <v>52DS0108</v>
          </cell>
          <cell r="D60" t="str">
            <v>SEAT COWL BLACK WITH MAGENPA DECAL</v>
          </cell>
          <cell r="E60" t="str">
            <v>Air Bubble</v>
          </cell>
          <cell r="F60" t="str">
            <v>AIR BUBBLE</v>
          </cell>
          <cell r="G60" t="str">
            <v>07</v>
          </cell>
          <cell r="H60" t="str">
            <v>Reworked and Reused (Vendor Problem)</v>
          </cell>
          <cell r="I60" t="str">
            <v>100256</v>
          </cell>
          <cell r="J60" t="str">
            <v>VARROC ENGINEERING LTD (PUNE UNIT)</v>
          </cell>
          <cell r="K60" t="str">
            <v>PR4</v>
          </cell>
          <cell r="L60">
            <v>38755</v>
          </cell>
          <cell r="M60">
            <v>1</v>
          </cell>
        </row>
        <row r="61">
          <cell r="A61" t="str">
            <v>30400013294</v>
          </cell>
          <cell r="B61" t="str">
            <v>CH01</v>
          </cell>
          <cell r="C61" t="str">
            <v>52DS0109</v>
          </cell>
          <cell r="D61" t="str">
            <v>SEAT COWL BLACK WITH GRAY DECAL</v>
          </cell>
          <cell r="E61" t="str">
            <v>Air Bubble</v>
          </cell>
          <cell r="F61" t="str">
            <v>BUBBLE</v>
          </cell>
          <cell r="G61" t="str">
            <v>07</v>
          </cell>
          <cell r="H61" t="str">
            <v>Reworked and Reused (Vendor Problem)</v>
          </cell>
          <cell r="I61" t="str">
            <v>100256</v>
          </cell>
          <cell r="J61" t="str">
            <v>VARROC ENGINEERING LTD (PUNE UNIT)</v>
          </cell>
          <cell r="K61" t="str">
            <v>PR4</v>
          </cell>
          <cell r="L61">
            <v>38755</v>
          </cell>
          <cell r="M61">
            <v>1</v>
          </cell>
        </row>
        <row r="62">
          <cell r="A62" t="str">
            <v>30400013294</v>
          </cell>
          <cell r="B62" t="str">
            <v>CH01</v>
          </cell>
          <cell r="C62" t="str">
            <v>52DS0120</v>
          </cell>
          <cell r="D62" t="str">
            <v>FAIRING BLACK WITH MAGENPADECAL/CLIP NUT</v>
          </cell>
          <cell r="E62" t="str">
            <v>Air Bubble</v>
          </cell>
          <cell r="F62" t="str">
            <v>AIR BUBBLE</v>
          </cell>
          <cell r="G62" t="str">
            <v>07</v>
          </cell>
          <cell r="H62" t="str">
            <v>Reworked and Reused (Vendor Problem)</v>
          </cell>
          <cell r="I62" t="str">
            <v>100256</v>
          </cell>
          <cell r="J62" t="str">
            <v>VARROC ENGINEERING LTD (PUNE UNIT)</v>
          </cell>
          <cell r="K62" t="str">
            <v>PR4</v>
          </cell>
          <cell r="L62">
            <v>38755</v>
          </cell>
          <cell r="M62">
            <v>1</v>
          </cell>
        </row>
        <row r="63">
          <cell r="A63" t="str">
            <v>30400013294</v>
          </cell>
          <cell r="B63" t="str">
            <v>CH01</v>
          </cell>
          <cell r="C63" t="str">
            <v>DS7307X3</v>
          </cell>
          <cell r="D63" t="str">
            <v>FRONT FENDER WITH CABLE GUIDE EBONY BLAC</v>
          </cell>
          <cell r="E63" t="str">
            <v>Matrial not Ok</v>
          </cell>
          <cell r="F63" t="str">
            <v>WARPAGE, OVER FLOW</v>
          </cell>
          <cell r="G63" t="str">
            <v>07</v>
          </cell>
          <cell r="H63" t="str">
            <v>Reworked and Reused (Vendor Problem)</v>
          </cell>
          <cell r="I63" t="str">
            <v>100256</v>
          </cell>
          <cell r="J63" t="str">
            <v>VARROC ENGINEERING LTD (PUNE UNIT)</v>
          </cell>
          <cell r="K63" t="str">
            <v>PR1</v>
          </cell>
          <cell r="L63">
            <v>38755</v>
          </cell>
          <cell r="M63">
            <v>6</v>
          </cell>
        </row>
        <row r="64">
          <cell r="A64" t="str">
            <v>30400013301</v>
          </cell>
          <cell r="B64" t="str">
            <v>CH01</v>
          </cell>
          <cell r="C64" t="str">
            <v>52DH0278</v>
          </cell>
          <cell r="D64" t="str">
            <v>S/F FENDER FRONT PUL WITH GROMMET</v>
          </cell>
          <cell r="E64" t="str">
            <v>Scratches</v>
          </cell>
          <cell r="F64" t="str">
            <v>REJECT</v>
          </cell>
          <cell r="G64" t="str">
            <v>02</v>
          </cell>
          <cell r="H64" t="str">
            <v>Vendor Claim</v>
          </cell>
          <cell r="I64" t="str">
            <v>100256</v>
          </cell>
          <cell r="J64" t="str">
            <v>VARROC ENGINEERING LTD (PUNE UNIT)</v>
          </cell>
          <cell r="K64" t="str">
            <v>PR4</v>
          </cell>
          <cell r="L64">
            <v>38756</v>
          </cell>
          <cell r="M64">
            <v>25</v>
          </cell>
        </row>
        <row r="65">
          <cell r="A65" t="str">
            <v>30300019863</v>
          </cell>
          <cell r="B65" t="str">
            <v>AK01</v>
          </cell>
          <cell r="C65" t="str">
            <v>CF161059</v>
          </cell>
          <cell r="D65" t="str">
            <v>STAY ASSEMBLY - FRONT SHIELD</v>
          </cell>
          <cell r="E65" t="str">
            <v>Misc.</v>
          </cell>
          <cell r="F65" t="str">
            <v>PAINT DEFECTS</v>
          </cell>
          <cell r="G65" t="str">
            <v>04</v>
          </cell>
          <cell r="H65" t="str">
            <v>Scrap &amp; Debit to Vendor</v>
          </cell>
          <cell r="I65" t="str">
            <v>100256</v>
          </cell>
          <cell r="J65" t="str">
            <v>VARROC ENGINEERING LTD (PUNE UNIT)</v>
          </cell>
          <cell r="K65" t="str">
            <v>PF2</v>
          </cell>
          <cell r="L65">
            <v>38759</v>
          </cell>
          <cell r="M65">
            <v>4</v>
          </cell>
        </row>
        <row r="66">
          <cell r="A66" t="str">
            <v>30400013394</v>
          </cell>
          <cell r="B66" t="str">
            <v>CH01</v>
          </cell>
          <cell r="C66" t="str">
            <v>52DJ0103</v>
          </cell>
          <cell r="D66" t="str">
            <v>KIT-MIRROR ASSLY (LH+RH)</v>
          </cell>
          <cell r="E66" t="str">
            <v>Wrong Material</v>
          </cell>
          <cell r="F66" t="str">
            <v>WRONG MATERIAL , WAVE MIRROR INSTED OF P</v>
          </cell>
          <cell r="G66" t="str">
            <v>02</v>
          </cell>
          <cell r="H66" t="str">
            <v>Vendor Claim</v>
          </cell>
          <cell r="I66" t="str">
            <v>100256</v>
          </cell>
          <cell r="J66" t="str">
            <v>VARROC ENGINEERING LTD (PUNE UNIT)</v>
          </cell>
          <cell r="K66" t="str">
            <v>PP3</v>
          </cell>
          <cell r="L66">
            <v>38762</v>
          </cell>
          <cell r="M66">
            <v>1000</v>
          </cell>
        </row>
        <row r="67">
          <cell r="A67" t="str">
            <v>30400013418</v>
          </cell>
          <cell r="B67" t="str">
            <v>CH01</v>
          </cell>
          <cell r="C67" t="str">
            <v>52DS0109</v>
          </cell>
          <cell r="D67" t="str">
            <v>SEAT COWL BLACK WITH GRAY DECAL</v>
          </cell>
          <cell r="E67" t="str">
            <v>Damage</v>
          </cell>
          <cell r="F67" t="str">
            <v>SCRATCHE</v>
          </cell>
          <cell r="G67" t="str">
            <v>02</v>
          </cell>
          <cell r="H67" t="str">
            <v>Vendor Claim</v>
          </cell>
          <cell r="I67" t="str">
            <v>100256</v>
          </cell>
          <cell r="J67" t="str">
            <v>VARROC ENGINEERING LTD (PUNE UNIT)</v>
          </cell>
          <cell r="K67" t="str">
            <v>PR4</v>
          </cell>
          <cell r="L67">
            <v>38764</v>
          </cell>
          <cell r="M67">
            <v>1</v>
          </cell>
        </row>
        <row r="68">
          <cell r="A68" t="str">
            <v>30400013418</v>
          </cell>
          <cell r="B68" t="str">
            <v>CH01</v>
          </cell>
          <cell r="C68" t="str">
            <v>52DS0111</v>
          </cell>
          <cell r="D68" t="str">
            <v>SIDE COVER LH BLACK WITH BLUE DECAL</v>
          </cell>
          <cell r="E68" t="str">
            <v>Air Bubble</v>
          </cell>
          <cell r="F68" t="str">
            <v>AIR BUBBLE</v>
          </cell>
          <cell r="G68" t="str">
            <v>02</v>
          </cell>
          <cell r="H68" t="str">
            <v>Vendor Claim</v>
          </cell>
          <cell r="I68" t="str">
            <v>100256</v>
          </cell>
          <cell r="J68" t="str">
            <v>VARROC ENGINEERING LTD (PUNE UNIT)</v>
          </cell>
          <cell r="K68" t="str">
            <v>PR4</v>
          </cell>
          <cell r="L68">
            <v>38764</v>
          </cell>
          <cell r="M68">
            <v>1</v>
          </cell>
        </row>
        <row r="69">
          <cell r="A69" t="str">
            <v>30400013418</v>
          </cell>
          <cell r="B69" t="str">
            <v>CH01</v>
          </cell>
          <cell r="C69" t="str">
            <v>52DV0034</v>
          </cell>
          <cell r="D69" t="str">
            <v>KIT MIRROR LH &amp; RH</v>
          </cell>
          <cell r="E69" t="str">
            <v>Matrial not Ok</v>
          </cell>
          <cell r="F69" t="str">
            <v>GLASS CRACKING</v>
          </cell>
          <cell r="G69" t="str">
            <v>02</v>
          </cell>
          <cell r="H69" t="str">
            <v>Vendor Claim</v>
          </cell>
          <cell r="I69" t="str">
            <v>100256</v>
          </cell>
          <cell r="J69" t="str">
            <v>VARROC ENGINEERING LTD (PUNE UNIT)</v>
          </cell>
          <cell r="K69" t="str">
            <v>PP3</v>
          </cell>
          <cell r="L69">
            <v>38764</v>
          </cell>
          <cell r="M69">
            <v>5</v>
          </cell>
        </row>
        <row r="70">
          <cell r="A70" t="str">
            <v>30400013418</v>
          </cell>
          <cell r="B70" t="str">
            <v>CH01</v>
          </cell>
          <cell r="C70" t="str">
            <v>DS7307X3</v>
          </cell>
          <cell r="D70" t="str">
            <v>FRONT FENDER WITH CABLE GUIDE EBONY BLAC</v>
          </cell>
          <cell r="E70" t="str">
            <v>Warpage</v>
          </cell>
          <cell r="F70" t="str">
            <v>WARPAGE+O/FLOW</v>
          </cell>
          <cell r="G70" t="str">
            <v>02</v>
          </cell>
          <cell r="H70" t="str">
            <v>Vendor Claim</v>
          </cell>
          <cell r="I70" t="str">
            <v>100256</v>
          </cell>
          <cell r="J70" t="str">
            <v>VARROC ENGINEERING LTD (PUNE UNIT)</v>
          </cell>
          <cell r="K70" t="str">
            <v>PR1</v>
          </cell>
          <cell r="L70">
            <v>38764</v>
          </cell>
          <cell r="M70">
            <v>7</v>
          </cell>
        </row>
        <row r="71">
          <cell r="A71" t="str">
            <v>30300019971</v>
          </cell>
          <cell r="B71" t="str">
            <v>AK01</v>
          </cell>
          <cell r="C71" t="str">
            <v>52DS0130</v>
          </cell>
          <cell r="D71" t="str">
            <v>FAIRING F RED WITH RED DECAL &amp;CLIP NUT</v>
          </cell>
          <cell r="E71" t="str">
            <v>Misc.</v>
          </cell>
          <cell r="F71" t="str">
            <v>DECALMISSING</v>
          </cell>
          <cell r="G71" t="str">
            <v>04</v>
          </cell>
          <cell r="H71" t="str">
            <v>Scrap &amp; Debit to Vendor</v>
          </cell>
          <cell r="I71" t="str">
            <v>100256</v>
          </cell>
          <cell r="J71" t="str">
            <v>VARROC ENGINEERING LTD (PUNE UNIT)</v>
          </cell>
          <cell r="K71" t="str">
            <v>PR4</v>
          </cell>
          <cell r="L71">
            <v>38765</v>
          </cell>
          <cell r="M71">
            <v>1</v>
          </cell>
        </row>
        <row r="72">
          <cell r="A72" t="str">
            <v>30300019971</v>
          </cell>
          <cell r="B72" t="str">
            <v>AK01</v>
          </cell>
          <cell r="C72" t="str">
            <v>DS121008</v>
          </cell>
          <cell r="D72" t="str">
            <v>FILTER (CLEANER) COMPLETE - AIR</v>
          </cell>
          <cell r="E72" t="str">
            <v>Misc.</v>
          </cell>
          <cell r="F72" t="str">
            <v>NUT OVRSIZE</v>
          </cell>
          <cell r="G72" t="str">
            <v>02</v>
          </cell>
          <cell r="H72" t="str">
            <v>Vendor Claim</v>
          </cell>
          <cell r="I72" t="str">
            <v>100256</v>
          </cell>
          <cell r="J72" t="str">
            <v>VARROC ENGINEERING LTD (PUNE UNIT)</v>
          </cell>
          <cell r="K72" t="str">
            <v>PR4</v>
          </cell>
          <cell r="L72">
            <v>38765</v>
          </cell>
          <cell r="M72">
            <v>1</v>
          </cell>
        </row>
        <row r="73">
          <cell r="A73" t="str">
            <v>30300019971</v>
          </cell>
          <cell r="B73" t="str">
            <v>AK01</v>
          </cell>
          <cell r="C73" t="str">
            <v>DS121008</v>
          </cell>
          <cell r="D73" t="str">
            <v>FILTER (CLEANER) COMPLETE - AIR</v>
          </cell>
          <cell r="E73" t="str">
            <v>Misc.</v>
          </cell>
          <cell r="F73" t="str">
            <v>NUT OVRSIZE</v>
          </cell>
          <cell r="G73" t="str">
            <v>02</v>
          </cell>
          <cell r="H73" t="str">
            <v>Vendor Claim</v>
          </cell>
          <cell r="I73" t="str">
            <v>100256</v>
          </cell>
          <cell r="J73" t="str">
            <v>VARROC ENGINEERING LTD (PUNE UNIT)</v>
          </cell>
          <cell r="K73" t="str">
            <v>PR4</v>
          </cell>
          <cell r="L73">
            <v>38765</v>
          </cell>
          <cell r="M73">
            <v>2</v>
          </cell>
        </row>
        <row r="74">
          <cell r="A74" t="str">
            <v>30400013440</v>
          </cell>
          <cell r="B74" t="str">
            <v>CH01</v>
          </cell>
          <cell r="C74" t="str">
            <v>52DS0111</v>
          </cell>
          <cell r="D74" t="str">
            <v>SIDE COVER LH BLACK WITH BLUE DECAL</v>
          </cell>
          <cell r="E74" t="str">
            <v>Air Bubble</v>
          </cell>
          <cell r="F74" t="str">
            <v>AIR BUBBLE</v>
          </cell>
          <cell r="G74" t="str">
            <v>07</v>
          </cell>
          <cell r="H74" t="str">
            <v>Reworked and Reused (Vendor Problem)</v>
          </cell>
          <cell r="I74" t="str">
            <v>100256</v>
          </cell>
          <cell r="J74" t="str">
            <v>VARROC ENGINEERING LTD (PUNE UNIT)</v>
          </cell>
          <cell r="K74" t="str">
            <v>PR4</v>
          </cell>
          <cell r="L74">
            <v>38765</v>
          </cell>
          <cell r="M74">
            <v>1</v>
          </cell>
        </row>
        <row r="75">
          <cell r="A75" t="str">
            <v>30400013440</v>
          </cell>
          <cell r="B75" t="str">
            <v>CH01</v>
          </cell>
          <cell r="C75" t="str">
            <v>52DS0128</v>
          </cell>
          <cell r="D75" t="str">
            <v>SIDE COVER LH F RED WITH RED DECAL</v>
          </cell>
          <cell r="E75" t="str">
            <v>Air Bubble</v>
          </cell>
          <cell r="F75" t="str">
            <v>AIR BUBBLE</v>
          </cell>
          <cell r="G75" t="str">
            <v>07</v>
          </cell>
          <cell r="H75" t="str">
            <v>Reworked and Reused (Vendor Problem)</v>
          </cell>
          <cell r="I75" t="str">
            <v>100256</v>
          </cell>
          <cell r="J75" t="str">
            <v>VARROC ENGINEERING LTD (PUNE UNIT)</v>
          </cell>
          <cell r="K75" t="str">
            <v>PR4</v>
          </cell>
          <cell r="L75">
            <v>38765</v>
          </cell>
          <cell r="M75">
            <v>1</v>
          </cell>
        </row>
        <row r="76">
          <cell r="A76" t="str">
            <v>30400013440</v>
          </cell>
          <cell r="B76" t="str">
            <v>CH01</v>
          </cell>
          <cell r="C76" t="str">
            <v>DS7307X3</v>
          </cell>
          <cell r="D76" t="str">
            <v>FRONT FENDER WITH CABLE GUIDE EBONY BLAC</v>
          </cell>
          <cell r="E76" t="str">
            <v>Warpage</v>
          </cell>
          <cell r="F76" t="str">
            <v>WARPAGE</v>
          </cell>
          <cell r="G76" t="str">
            <v>07</v>
          </cell>
          <cell r="H76" t="str">
            <v>Reworked and Reused (Vendor Problem)</v>
          </cell>
          <cell r="I76" t="str">
            <v>100256</v>
          </cell>
          <cell r="J76" t="str">
            <v>VARROC ENGINEERING LTD (PUNE UNIT)</v>
          </cell>
          <cell r="K76" t="str">
            <v>PR1</v>
          </cell>
          <cell r="L76">
            <v>38765</v>
          </cell>
          <cell r="M76">
            <v>6</v>
          </cell>
        </row>
        <row r="77">
          <cell r="A77" t="str">
            <v>30400013440</v>
          </cell>
          <cell r="B77" t="str">
            <v>CH01</v>
          </cell>
          <cell r="C77" t="str">
            <v>DS7307X4</v>
          </cell>
          <cell r="D77" t="str">
            <v>FRONT FENDER WITH CABLE GUIDE FLAME RED</v>
          </cell>
          <cell r="E77" t="str">
            <v>Warpage</v>
          </cell>
          <cell r="F77" t="str">
            <v>WARPAGE</v>
          </cell>
          <cell r="G77" t="str">
            <v>07</v>
          </cell>
          <cell r="H77" t="str">
            <v>Reworked and Reused (Vendor Problem)</v>
          </cell>
          <cell r="I77" t="str">
            <v>100256</v>
          </cell>
          <cell r="J77" t="str">
            <v>VARROC ENGINEERING LTD (PUNE UNIT)</v>
          </cell>
          <cell r="K77" t="str">
            <v>PR1</v>
          </cell>
          <cell r="L77">
            <v>38765</v>
          </cell>
          <cell r="M77">
            <v>1</v>
          </cell>
        </row>
        <row r="78">
          <cell r="A78" t="str">
            <v>30400013440</v>
          </cell>
          <cell r="B78" t="str">
            <v>CH01</v>
          </cell>
          <cell r="C78" t="str">
            <v>DS7307X6</v>
          </cell>
          <cell r="D78" t="str">
            <v>FRONT FENDER WITH CABLE GUIDE MET BLUE</v>
          </cell>
          <cell r="E78" t="str">
            <v>Warpage</v>
          </cell>
          <cell r="F78" t="str">
            <v>WARPAGE</v>
          </cell>
          <cell r="G78" t="str">
            <v>07</v>
          </cell>
          <cell r="H78" t="str">
            <v>Reworked and Reused (Vendor Problem)</v>
          </cell>
          <cell r="I78" t="str">
            <v>100256</v>
          </cell>
          <cell r="J78" t="str">
            <v>VARROC ENGINEERING LTD (PUNE UNIT)</v>
          </cell>
          <cell r="K78" t="str">
            <v>PR1</v>
          </cell>
          <cell r="L78">
            <v>38765</v>
          </cell>
          <cell r="M78">
            <v>2</v>
          </cell>
        </row>
        <row r="79">
          <cell r="A79" t="str">
            <v>30400013441</v>
          </cell>
          <cell r="B79" t="str">
            <v>CH01</v>
          </cell>
          <cell r="C79" t="str">
            <v>52DS0107</v>
          </cell>
          <cell r="D79" t="str">
            <v>SEAT COWL BLACK WITH BLUE DECAL</v>
          </cell>
          <cell r="E79" t="str">
            <v>Air Bubble</v>
          </cell>
          <cell r="F79" t="str">
            <v>AIR BUBBLE SEAT COWL GAP</v>
          </cell>
          <cell r="G79" t="str">
            <v>07</v>
          </cell>
          <cell r="H79" t="str">
            <v>Reworked and Reused (Vendor Problem)</v>
          </cell>
          <cell r="I79" t="str">
            <v>100256</v>
          </cell>
          <cell r="J79" t="str">
            <v>VARROC ENGINEERING LTD (PUNE UNIT)</v>
          </cell>
          <cell r="K79" t="str">
            <v>PR4</v>
          </cell>
          <cell r="L79">
            <v>38765</v>
          </cell>
          <cell r="M79">
            <v>3</v>
          </cell>
        </row>
        <row r="80">
          <cell r="A80" t="str">
            <v>30400013441</v>
          </cell>
          <cell r="B80" t="str">
            <v>CH01</v>
          </cell>
          <cell r="C80" t="str">
            <v>52DS0108</v>
          </cell>
          <cell r="D80" t="str">
            <v>SEAT COWL BLACK WITH MAGENPA DECAL</v>
          </cell>
          <cell r="E80" t="str">
            <v>Air Bubble</v>
          </cell>
          <cell r="F80" t="str">
            <v>AIR BUBBLE</v>
          </cell>
          <cell r="G80" t="str">
            <v>07</v>
          </cell>
          <cell r="H80" t="str">
            <v>Reworked and Reused (Vendor Problem)</v>
          </cell>
          <cell r="I80" t="str">
            <v>100256</v>
          </cell>
          <cell r="J80" t="str">
            <v>VARROC ENGINEERING LTD (PUNE UNIT)</v>
          </cell>
          <cell r="K80" t="str">
            <v>PR4</v>
          </cell>
          <cell r="L80">
            <v>38765</v>
          </cell>
          <cell r="M80">
            <v>1</v>
          </cell>
        </row>
        <row r="81">
          <cell r="A81" t="str">
            <v>30400013441</v>
          </cell>
          <cell r="B81" t="str">
            <v>CH01</v>
          </cell>
          <cell r="C81" t="str">
            <v>52DS0109</v>
          </cell>
          <cell r="D81" t="str">
            <v>SEAT COWL BLACK WITH GRAY DECAL</v>
          </cell>
          <cell r="E81" t="str">
            <v>Air Bubble</v>
          </cell>
          <cell r="F81" t="str">
            <v>BUBBLE</v>
          </cell>
          <cell r="G81" t="str">
            <v>07</v>
          </cell>
          <cell r="H81" t="str">
            <v>Reworked and Reused (Vendor Problem)</v>
          </cell>
          <cell r="I81" t="str">
            <v>100256</v>
          </cell>
          <cell r="J81" t="str">
            <v>VARROC ENGINEERING LTD (PUNE UNIT)</v>
          </cell>
          <cell r="K81" t="str">
            <v>PR4</v>
          </cell>
          <cell r="L81">
            <v>38765</v>
          </cell>
          <cell r="M81">
            <v>1</v>
          </cell>
        </row>
        <row r="82">
          <cell r="A82" t="str">
            <v>30400013441</v>
          </cell>
          <cell r="B82" t="str">
            <v>CH01</v>
          </cell>
          <cell r="C82" t="str">
            <v>52DS0119</v>
          </cell>
          <cell r="D82" t="str">
            <v>FAIRING BLACK WITH BLUE DECAL</v>
          </cell>
          <cell r="E82" t="str">
            <v>Damage</v>
          </cell>
          <cell r="F82" t="str">
            <v>BUBBLE ON SURFACE</v>
          </cell>
          <cell r="G82" t="str">
            <v>07</v>
          </cell>
          <cell r="H82" t="str">
            <v>Reworked and Reused (Vendor Problem)</v>
          </cell>
          <cell r="I82" t="str">
            <v>100256</v>
          </cell>
          <cell r="J82" t="str">
            <v>VARROC ENGINEERING LTD (PUNE UNIT)</v>
          </cell>
          <cell r="K82" t="str">
            <v>PR4</v>
          </cell>
          <cell r="L82">
            <v>38765</v>
          </cell>
          <cell r="M82">
            <v>5</v>
          </cell>
        </row>
        <row r="83">
          <cell r="A83" t="str">
            <v>30400013441</v>
          </cell>
          <cell r="B83" t="str">
            <v>CH01</v>
          </cell>
          <cell r="C83" t="str">
            <v>52DS0120</v>
          </cell>
          <cell r="D83" t="str">
            <v>FAIRING BLACK WITH MAGENPADECAL/CLIP NUT</v>
          </cell>
          <cell r="E83" t="str">
            <v>Dust / Araldite on paint face</v>
          </cell>
          <cell r="F83" t="str">
            <v>DUST</v>
          </cell>
          <cell r="G83" t="str">
            <v>07</v>
          </cell>
          <cell r="H83" t="str">
            <v>Reworked and Reused (Vendor Problem)</v>
          </cell>
          <cell r="I83" t="str">
            <v>100256</v>
          </cell>
          <cell r="J83" t="str">
            <v>VARROC ENGINEERING LTD (PUNE UNIT)</v>
          </cell>
          <cell r="K83" t="str">
            <v>PR4</v>
          </cell>
          <cell r="L83">
            <v>38765</v>
          </cell>
          <cell r="M83">
            <v>3</v>
          </cell>
        </row>
        <row r="84">
          <cell r="A84" t="str">
            <v>30400013441</v>
          </cell>
          <cell r="B84" t="str">
            <v>CH01</v>
          </cell>
          <cell r="C84" t="str">
            <v>52DS0121</v>
          </cell>
          <cell r="D84" t="str">
            <v>FAIRING BLACK WITH GRAY DECAL/CLIP NUT</v>
          </cell>
          <cell r="E84" t="str">
            <v>Air Bubble</v>
          </cell>
          <cell r="F84" t="str">
            <v>AIR BUBBLE</v>
          </cell>
          <cell r="G84" t="str">
            <v>07</v>
          </cell>
          <cell r="H84" t="str">
            <v>Reworked and Reused (Vendor Problem)</v>
          </cell>
          <cell r="I84" t="str">
            <v>100256</v>
          </cell>
          <cell r="J84" t="str">
            <v>VARROC ENGINEERING LTD (PUNE UNIT)</v>
          </cell>
          <cell r="K84" t="str">
            <v>PR4</v>
          </cell>
          <cell r="L84">
            <v>38765</v>
          </cell>
          <cell r="M84">
            <v>1</v>
          </cell>
        </row>
        <row r="85">
          <cell r="A85" t="str">
            <v>30400013441</v>
          </cell>
          <cell r="B85" t="str">
            <v>CH01</v>
          </cell>
          <cell r="C85" t="str">
            <v>52DS0130</v>
          </cell>
          <cell r="D85" t="str">
            <v>FAIRING F RED WITH RED DECAL &amp;CLIP NUT</v>
          </cell>
          <cell r="E85" t="str">
            <v>Air Bubble</v>
          </cell>
          <cell r="F85" t="str">
            <v>AIR BUBBLE</v>
          </cell>
          <cell r="G85" t="str">
            <v>07</v>
          </cell>
          <cell r="H85" t="str">
            <v>Reworked and Reused (Vendor Problem)</v>
          </cell>
          <cell r="I85" t="str">
            <v>100256</v>
          </cell>
          <cell r="J85" t="str">
            <v>VARROC ENGINEERING LTD (PUNE UNIT)</v>
          </cell>
          <cell r="K85" t="str">
            <v>PR4</v>
          </cell>
          <cell r="L85">
            <v>38765</v>
          </cell>
          <cell r="M85">
            <v>6</v>
          </cell>
        </row>
        <row r="86">
          <cell r="A86" t="str">
            <v>30400013484</v>
          </cell>
          <cell r="B86" t="str">
            <v>CH01</v>
          </cell>
          <cell r="C86" t="str">
            <v>DS121008</v>
          </cell>
          <cell r="D86" t="str">
            <v>FILTER (CLEANER) COMPLETE - AIR</v>
          </cell>
          <cell r="E86" t="str">
            <v>Misc.</v>
          </cell>
          <cell r="F86" t="str">
            <v>NUT OVRSIZE</v>
          </cell>
          <cell r="G86" t="str">
            <v>01</v>
          </cell>
          <cell r="H86" t="str">
            <v>Scrap at  BAL</v>
          </cell>
          <cell r="I86" t="str">
            <v>100256</v>
          </cell>
          <cell r="J86" t="str">
            <v>VARROC ENGINEERING LTD (PUNE UNIT)</v>
          </cell>
          <cell r="K86" t="str">
            <v>PR4</v>
          </cell>
          <cell r="L86">
            <v>38769</v>
          </cell>
          <cell r="M86">
            <v>176</v>
          </cell>
        </row>
        <row r="87">
          <cell r="A87" t="str">
            <v>30400013563</v>
          </cell>
          <cell r="B87" t="str">
            <v>CH01</v>
          </cell>
          <cell r="C87" t="str">
            <v>52DS0107</v>
          </cell>
          <cell r="D87" t="str">
            <v>SEAT COWL BLACK WITH BLUE DECAL</v>
          </cell>
          <cell r="E87" t="str">
            <v>Matrial not Ok</v>
          </cell>
          <cell r="F87" t="str">
            <v>SEAT COWL &amp; TAIL LAMP GAP</v>
          </cell>
          <cell r="G87" t="str">
            <v>07</v>
          </cell>
          <cell r="H87" t="str">
            <v>Reworked and Reused (Vendor Problem)</v>
          </cell>
          <cell r="I87" t="str">
            <v>100256</v>
          </cell>
          <cell r="J87" t="str">
            <v>VARROC ENGINEERING LTD (PUNE UNIT)</v>
          </cell>
          <cell r="K87" t="str">
            <v>PR4</v>
          </cell>
          <cell r="L87">
            <v>38773</v>
          </cell>
          <cell r="M87">
            <v>2</v>
          </cell>
        </row>
        <row r="88">
          <cell r="A88" t="str">
            <v>30400013563</v>
          </cell>
          <cell r="B88" t="str">
            <v>CH01</v>
          </cell>
          <cell r="C88" t="str">
            <v>52DS0109</v>
          </cell>
          <cell r="D88" t="str">
            <v>SEAT COWL BLACK WITH GRAY DECAL</v>
          </cell>
          <cell r="E88" t="str">
            <v>Matrial not Ok</v>
          </cell>
          <cell r="F88" t="str">
            <v>SEAT COWL &amp; TAIL LAMP GAP</v>
          </cell>
          <cell r="G88" t="str">
            <v>07</v>
          </cell>
          <cell r="H88" t="str">
            <v>Reworked and Reused (Vendor Problem)</v>
          </cell>
          <cell r="I88" t="str">
            <v>100256</v>
          </cell>
          <cell r="J88" t="str">
            <v>VARROC ENGINEERING LTD (PUNE UNIT)</v>
          </cell>
          <cell r="K88" t="str">
            <v>PR4</v>
          </cell>
          <cell r="L88">
            <v>38773</v>
          </cell>
          <cell r="M88">
            <v>1</v>
          </cell>
        </row>
        <row r="89">
          <cell r="A89" t="str">
            <v>30400013563</v>
          </cell>
          <cell r="B89" t="str">
            <v>CH01</v>
          </cell>
          <cell r="C89" t="str">
            <v>52DS0119</v>
          </cell>
          <cell r="D89" t="str">
            <v>FAIRING BLACK WITH BLUE DECAL</v>
          </cell>
          <cell r="E89" t="str">
            <v>Damage</v>
          </cell>
          <cell r="F89" t="str">
            <v>BUBBLE ON SURFACE</v>
          </cell>
          <cell r="G89" t="str">
            <v>07</v>
          </cell>
          <cell r="H89" t="str">
            <v>Reworked and Reused (Vendor Problem)</v>
          </cell>
          <cell r="I89" t="str">
            <v>100256</v>
          </cell>
          <cell r="J89" t="str">
            <v>VARROC ENGINEERING LTD (PUNE UNIT)</v>
          </cell>
          <cell r="K89" t="str">
            <v>PR4</v>
          </cell>
          <cell r="L89">
            <v>38773</v>
          </cell>
          <cell r="M89">
            <v>1</v>
          </cell>
        </row>
        <row r="90">
          <cell r="A90" t="str">
            <v>30400013563</v>
          </cell>
          <cell r="B90" t="str">
            <v>CH01</v>
          </cell>
          <cell r="C90" t="str">
            <v>52DS0128</v>
          </cell>
          <cell r="D90" t="str">
            <v>SIDE COVER LH F RED WITH RED DECAL</v>
          </cell>
          <cell r="E90" t="str">
            <v>Air Bubble</v>
          </cell>
          <cell r="F90" t="str">
            <v>AIR BUBBLE</v>
          </cell>
          <cell r="G90" t="str">
            <v>07</v>
          </cell>
          <cell r="H90" t="str">
            <v>Reworked and Reused (Vendor Problem)</v>
          </cell>
          <cell r="I90" t="str">
            <v>100256</v>
          </cell>
          <cell r="J90" t="str">
            <v>VARROC ENGINEERING LTD (PUNE UNIT)</v>
          </cell>
          <cell r="K90" t="str">
            <v>PR4</v>
          </cell>
          <cell r="L90">
            <v>38773</v>
          </cell>
          <cell r="M90">
            <v>1</v>
          </cell>
        </row>
        <row r="91">
          <cell r="A91" t="str">
            <v>30400013563</v>
          </cell>
          <cell r="B91" t="str">
            <v>CH01</v>
          </cell>
          <cell r="C91" t="str">
            <v>DS7307X3</v>
          </cell>
          <cell r="D91" t="str">
            <v>FRONT FENDER WITH CABLE GUIDE EBONY BLAC</v>
          </cell>
          <cell r="E91" t="str">
            <v>Misc.</v>
          </cell>
          <cell r="F91" t="str">
            <v>DUST, SCRATCHES,OVERFLOW,ORANGE PEEL</v>
          </cell>
          <cell r="G91" t="str">
            <v>07</v>
          </cell>
          <cell r="H91" t="str">
            <v>Reworked and Reused (Vendor Problem)</v>
          </cell>
          <cell r="I91" t="str">
            <v>100256</v>
          </cell>
          <cell r="J91" t="str">
            <v>VARROC ENGINEERING LTD (PUNE UNIT)</v>
          </cell>
          <cell r="K91" t="str">
            <v>PR1</v>
          </cell>
          <cell r="L91">
            <v>38773</v>
          </cell>
          <cell r="M91">
            <v>7</v>
          </cell>
        </row>
        <row r="92">
          <cell r="A92" t="str">
            <v>30500033563</v>
          </cell>
          <cell r="B92" t="str">
            <v>WA01</v>
          </cell>
          <cell r="C92" t="str">
            <v>DF221007</v>
          </cell>
          <cell r="D92" t="str">
            <v>MIRROR ASSEMBLY - RH</v>
          </cell>
          <cell r="E92" t="str">
            <v>NOT OK</v>
          </cell>
          <cell r="F92" t="str">
            <v>STAY ROD WRONG</v>
          </cell>
          <cell r="G92" t="str">
            <v>02</v>
          </cell>
          <cell r="H92" t="str">
            <v>Vendor Claim</v>
          </cell>
          <cell r="I92" t="str">
            <v>100256</v>
          </cell>
          <cell r="J92" t="str">
            <v>VARROC ENGINEERING LTD (PUNE UNIT)</v>
          </cell>
          <cell r="K92" t="str">
            <v>PP3</v>
          </cell>
          <cell r="L92">
            <v>38773</v>
          </cell>
          <cell r="M92">
            <v>15</v>
          </cell>
        </row>
        <row r="93">
          <cell r="A93" t="str">
            <v>30500033563</v>
          </cell>
          <cell r="B93" t="str">
            <v>WA01</v>
          </cell>
          <cell r="C93" t="str">
            <v>DF221037</v>
          </cell>
          <cell r="D93" t="str">
            <v>MIRROR ASSEMBLY - LEFT HAND</v>
          </cell>
          <cell r="E93" t="str">
            <v>NOT OK</v>
          </cell>
          <cell r="F93" t="str">
            <v>STAY ROD WRONG</v>
          </cell>
          <cell r="G93" t="str">
            <v>02</v>
          </cell>
          <cell r="H93" t="str">
            <v>Vendor Claim</v>
          </cell>
          <cell r="I93" t="str">
            <v>100256</v>
          </cell>
          <cell r="J93" t="str">
            <v>VARROC ENGINEERING LTD (PUNE UNIT)</v>
          </cell>
          <cell r="K93" t="str">
            <v>PP3</v>
          </cell>
          <cell r="L93">
            <v>38773</v>
          </cell>
          <cell r="M93">
            <v>15</v>
          </cell>
        </row>
        <row r="94">
          <cell r="A94" t="str">
            <v>30300020125</v>
          </cell>
          <cell r="B94" t="str">
            <v>AK01</v>
          </cell>
          <cell r="C94" t="str">
            <v>CB73031C</v>
          </cell>
          <cell r="D94" t="str">
            <v>SIDE RAIL RH MAGIC SILVER CB161079</v>
          </cell>
          <cell r="E94" t="str">
            <v>Misc.</v>
          </cell>
          <cell r="F94" t="str">
            <v>SCRATCHES</v>
          </cell>
          <cell r="G94" t="str">
            <v>01</v>
          </cell>
          <cell r="H94" t="str">
            <v>Scrap at  BAL</v>
          </cell>
          <cell r="I94" t="str">
            <v>100256</v>
          </cell>
          <cell r="J94" t="str">
            <v>VARROC ENGINEERING LTD (PUNE UNIT)</v>
          </cell>
          <cell r="K94" t="str">
            <v>PR5</v>
          </cell>
          <cell r="L94">
            <v>38775</v>
          </cell>
          <cell r="M94">
            <v>5</v>
          </cell>
        </row>
        <row r="95">
          <cell r="A95" t="str">
            <v>30300020125</v>
          </cell>
          <cell r="B95" t="str">
            <v>AK01</v>
          </cell>
          <cell r="C95" t="str">
            <v>CB73041C</v>
          </cell>
          <cell r="D95" t="str">
            <v>SIDE RAIL LH MAGIC SILVER CB161080</v>
          </cell>
          <cell r="E95" t="str">
            <v>Misc.</v>
          </cell>
          <cell r="F95" t="str">
            <v>SCRATCHES</v>
          </cell>
          <cell r="G95" t="str">
            <v>01</v>
          </cell>
          <cell r="H95" t="str">
            <v>Scrap at  BAL</v>
          </cell>
          <cell r="I95" t="str">
            <v>100256</v>
          </cell>
          <cell r="J95" t="str">
            <v>VARROC ENGINEERING LTD (PUNE UNIT)</v>
          </cell>
          <cell r="K95" t="str">
            <v>PR5</v>
          </cell>
          <cell r="L95">
            <v>38775</v>
          </cell>
          <cell r="M95">
            <v>4</v>
          </cell>
        </row>
        <row r="96">
          <cell r="A96" t="str">
            <v>30300020284</v>
          </cell>
          <cell r="B96" t="str">
            <v>AK01</v>
          </cell>
          <cell r="C96" t="str">
            <v>CS74021J</v>
          </cell>
          <cell r="D96" t="str">
            <v>COVER H.BAR REAR - MIDNIGHT PURPLE</v>
          </cell>
          <cell r="E96" t="str">
            <v>Misc.</v>
          </cell>
          <cell r="F96" t="str">
            <v>UNCOVER</v>
          </cell>
          <cell r="G96" t="str">
            <v>04</v>
          </cell>
          <cell r="H96" t="str">
            <v>Scrap &amp; Debit to Vendor</v>
          </cell>
          <cell r="I96" t="str">
            <v>100256</v>
          </cell>
          <cell r="J96" t="str">
            <v>VARROC ENGINEERING LTD (PUNE UNIT)</v>
          </cell>
          <cell r="K96" t="str">
            <v>PR5</v>
          </cell>
          <cell r="L96">
            <v>38784</v>
          </cell>
          <cell r="M96">
            <v>1</v>
          </cell>
        </row>
        <row r="97">
          <cell r="A97" t="str">
            <v>30300020286</v>
          </cell>
          <cell r="B97" t="str">
            <v>AK01</v>
          </cell>
          <cell r="C97" t="str">
            <v>CS121011</v>
          </cell>
          <cell r="D97" t="str">
            <v>AIR CLEANER ASSY</v>
          </cell>
          <cell r="E97" t="str">
            <v>Misc.</v>
          </cell>
          <cell r="F97" t="str">
            <v>PIPE POSITION WRONG</v>
          </cell>
          <cell r="G97" t="str">
            <v>04</v>
          </cell>
          <cell r="H97" t="str">
            <v>Scrap &amp; Debit to Vendor</v>
          </cell>
          <cell r="I97" t="str">
            <v>100256</v>
          </cell>
          <cell r="J97" t="str">
            <v>VARROC ENGINEERING LTD (PUNE UNIT)</v>
          </cell>
          <cell r="K97" t="str">
            <v>K02</v>
          </cell>
          <cell r="L97">
            <v>38784</v>
          </cell>
          <cell r="M97">
            <v>1</v>
          </cell>
        </row>
        <row r="98">
          <cell r="A98" t="str">
            <v>30300020355</v>
          </cell>
          <cell r="B98" t="str">
            <v>AK01</v>
          </cell>
          <cell r="C98" t="str">
            <v>52DS0109</v>
          </cell>
          <cell r="D98" t="str">
            <v>SEAT COWL BLACK WITH GRAY DECAL</v>
          </cell>
          <cell r="E98" t="str">
            <v>Damage</v>
          </cell>
          <cell r="F98" t="str">
            <v>SCRATCHE</v>
          </cell>
          <cell r="G98" t="str">
            <v>01</v>
          </cell>
          <cell r="H98" t="str">
            <v>Scrap at  BAL</v>
          </cell>
          <cell r="I98" t="str">
            <v>100256</v>
          </cell>
          <cell r="J98" t="str">
            <v>VARROC ENGINEERING LTD (PUNE UNIT)</v>
          </cell>
          <cell r="K98" t="str">
            <v>PR4</v>
          </cell>
          <cell r="L98">
            <v>38787</v>
          </cell>
          <cell r="M98">
            <v>1</v>
          </cell>
        </row>
        <row r="99">
          <cell r="A99" t="str">
            <v>30300020355</v>
          </cell>
          <cell r="B99" t="str">
            <v>AK01</v>
          </cell>
          <cell r="C99" t="str">
            <v>52DS0116</v>
          </cell>
          <cell r="D99" t="str">
            <v>SIDE COVER RH BLACK WITH MAGENPA DECAL</v>
          </cell>
          <cell r="E99" t="str">
            <v>Damage</v>
          </cell>
          <cell r="F99" t="str">
            <v>SCRATCHE</v>
          </cell>
          <cell r="G99" t="str">
            <v>01</v>
          </cell>
          <cell r="H99" t="str">
            <v>Scrap at  BAL</v>
          </cell>
          <cell r="I99" t="str">
            <v>100256</v>
          </cell>
          <cell r="J99" t="str">
            <v>VARROC ENGINEERING LTD (PUNE UNIT)</v>
          </cell>
          <cell r="K99" t="str">
            <v>PR4</v>
          </cell>
          <cell r="L99">
            <v>38787</v>
          </cell>
          <cell r="M99">
            <v>1</v>
          </cell>
        </row>
        <row r="100">
          <cell r="A100" t="str">
            <v>30300020355</v>
          </cell>
          <cell r="B100" t="str">
            <v>AK01</v>
          </cell>
          <cell r="C100" t="str">
            <v>52DS0117</v>
          </cell>
          <cell r="D100" t="str">
            <v>SIDE COVER RH BLACK WITH GRAY DECAL</v>
          </cell>
          <cell r="E100" t="str">
            <v>Damage</v>
          </cell>
          <cell r="F100" t="str">
            <v>SCRATCHE</v>
          </cell>
          <cell r="G100" t="str">
            <v>01</v>
          </cell>
          <cell r="H100" t="str">
            <v>Scrap at  BAL</v>
          </cell>
          <cell r="I100" t="str">
            <v>100256</v>
          </cell>
          <cell r="J100" t="str">
            <v>VARROC ENGINEERING LTD (PUNE UNIT)</v>
          </cell>
          <cell r="K100" t="str">
            <v>PR4</v>
          </cell>
          <cell r="L100">
            <v>38787</v>
          </cell>
          <cell r="M100">
            <v>1</v>
          </cell>
        </row>
        <row r="101">
          <cell r="A101" t="str">
            <v>30300020356</v>
          </cell>
          <cell r="B101" t="str">
            <v>AK01</v>
          </cell>
          <cell r="C101" t="str">
            <v>52DS0109</v>
          </cell>
          <cell r="D101" t="str">
            <v>SEAT COWL BLACK WITH GRAY DECAL</v>
          </cell>
          <cell r="E101" t="str">
            <v>Misc.</v>
          </cell>
          <cell r="F101" t="str">
            <v>DECAL CUT</v>
          </cell>
          <cell r="G101" t="str">
            <v>04</v>
          </cell>
          <cell r="H101" t="str">
            <v>Scrap &amp; Debit to Vendor</v>
          </cell>
          <cell r="I101" t="str">
            <v>100256</v>
          </cell>
          <cell r="J101" t="str">
            <v>VARROC ENGINEERING LTD (PUNE UNIT)</v>
          </cell>
          <cell r="K101" t="str">
            <v>PR4</v>
          </cell>
          <cell r="L101">
            <v>38787</v>
          </cell>
          <cell r="M101">
            <v>1</v>
          </cell>
        </row>
        <row r="102">
          <cell r="A102" t="str">
            <v>30300020357</v>
          </cell>
          <cell r="B102" t="str">
            <v>AK01</v>
          </cell>
          <cell r="C102" t="str">
            <v>52DS0110</v>
          </cell>
          <cell r="D102" t="str">
            <v>SEAT COWL BLUE WITH LIGHT BLUE DECAL</v>
          </cell>
          <cell r="E102" t="str">
            <v>Misc.</v>
          </cell>
          <cell r="F102" t="str">
            <v>DUST</v>
          </cell>
          <cell r="G102" t="str">
            <v>04</v>
          </cell>
          <cell r="H102" t="str">
            <v>Scrap &amp; Debit to Vendor</v>
          </cell>
          <cell r="I102" t="str">
            <v>100256</v>
          </cell>
          <cell r="J102" t="str">
            <v>VARROC ENGINEERING LTD (PUNE UNIT)</v>
          </cell>
          <cell r="K102" t="str">
            <v>PR4</v>
          </cell>
          <cell r="L102">
            <v>38787</v>
          </cell>
          <cell r="M102">
            <v>1</v>
          </cell>
        </row>
        <row r="103">
          <cell r="A103" t="str">
            <v>30300020358</v>
          </cell>
          <cell r="B103" t="str">
            <v>AK01</v>
          </cell>
          <cell r="C103" t="str">
            <v>52DS0121</v>
          </cell>
          <cell r="D103" t="str">
            <v>FAIRING BLACK WITH GRAY DECAL/CLIP NUT</v>
          </cell>
          <cell r="E103" t="str">
            <v>Air Bubble</v>
          </cell>
          <cell r="F103" t="str">
            <v>AIR BUBBLE</v>
          </cell>
          <cell r="G103" t="str">
            <v>04</v>
          </cell>
          <cell r="H103" t="str">
            <v>Scrap &amp; Debit to Vendor</v>
          </cell>
          <cell r="I103" t="str">
            <v>100256</v>
          </cell>
          <cell r="J103" t="str">
            <v>VARROC ENGINEERING LTD (PUNE UNIT)</v>
          </cell>
          <cell r="K103" t="str">
            <v>PR4</v>
          </cell>
          <cell r="L103">
            <v>38787</v>
          </cell>
          <cell r="M103">
            <v>1</v>
          </cell>
        </row>
        <row r="104">
          <cell r="A104" t="str">
            <v>30400013772</v>
          </cell>
          <cell r="B104" t="str">
            <v>CH01</v>
          </cell>
          <cell r="C104" t="str">
            <v>52DS0107</v>
          </cell>
          <cell r="D104" t="str">
            <v>SEAT COWL BLACK WITH BLUE DECAL</v>
          </cell>
          <cell r="E104" t="str">
            <v>Air Bubble</v>
          </cell>
          <cell r="F104" t="str">
            <v>AIR BUBBLE SEAT COWL GAP</v>
          </cell>
          <cell r="G104" t="str">
            <v>07</v>
          </cell>
          <cell r="H104" t="str">
            <v>Reworked and Reused (Vendor Problem)</v>
          </cell>
          <cell r="I104" t="str">
            <v>100256</v>
          </cell>
          <cell r="J104" t="str">
            <v>VARROC ENGINEERING LTD (PUNE UNIT)</v>
          </cell>
          <cell r="K104" t="str">
            <v>PR4</v>
          </cell>
          <cell r="L104">
            <v>38787</v>
          </cell>
          <cell r="M104">
            <v>6</v>
          </cell>
        </row>
        <row r="105">
          <cell r="A105" t="str">
            <v>30400013772</v>
          </cell>
          <cell r="B105" t="str">
            <v>CH01</v>
          </cell>
          <cell r="C105" t="str">
            <v>52DS0111</v>
          </cell>
          <cell r="D105" t="str">
            <v>SIDE COVER LH BLACK WITH BLUE DECAL</v>
          </cell>
          <cell r="E105" t="str">
            <v>Air Bubble</v>
          </cell>
          <cell r="F105" t="str">
            <v>AIR BUBBLE</v>
          </cell>
          <cell r="G105" t="str">
            <v>07</v>
          </cell>
          <cell r="H105" t="str">
            <v>Reworked and Reused (Vendor Problem)</v>
          </cell>
          <cell r="I105" t="str">
            <v>100256</v>
          </cell>
          <cell r="J105" t="str">
            <v>VARROC ENGINEERING LTD (PUNE UNIT)</v>
          </cell>
          <cell r="K105" t="str">
            <v>PR4</v>
          </cell>
          <cell r="L105">
            <v>38787</v>
          </cell>
          <cell r="M105">
            <v>2</v>
          </cell>
        </row>
        <row r="106">
          <cell r="A106" t="str">
            <v>30400013772</v>
          </cell>
          <cell r="B106" t="str">
            <v>CH01</v>
          </cell>
          <cell r="C106" t="str">
            <v>52DS0112</v>
          </cell>
          <cell r="D106" t="str">
            <v>SIDE COVER LH BLACK WITH MAGENPA DECAL</v>
          </cell>
          <cell r="E106" t="str">
            <v>Air Bubble</v>
          </cell>
          <cell r="F106" t="str">
            <v>AIR BUBBLE</v>
          </cell>
          <cell r="G106" t="str">
            <v>07</v>
          </cell>
          <cell r="H106" t="str">
            <v>Reworked and Reused (Vendor Problem)</v>
          </cell>
          <cell r="I106" t="str">
            <v>100256</v>
          </cell>
          <cell r="J106" t="str">
            <v>VARROC ENGINEERING LTD (PUNE UNIT)</v>
          </cell>
          <cell r="K106" t="str">
            <v>PR4</v>
          </cell>
          <cell r="L106">
            <v>38787</v>
          </cell>
          <cell r="M106">
            <v>1</v>
          </cell>
        </row>
        <row r="107">
          <cell r="A107" t="str">
            <v>30400013772</v>
          </cell>
          <cell r="B107" t="str">
            <v>CH01</v>
          </cell>
          <cell r="C107" t="str">
            <v>52DS0128</v>
          </cell>
          <cell r="D107" t="str">
            <v>SIDE COVER LH F RED WITH RED DECAL</v>
          </cell>
          <cell r="E107" t="str">
            <v>Air Bubble</v>
          </cell>
          <cell r="F107" t="str">
            <v>AIR BUBBLE</v>
          </cell>
          <cell r="G107" t="str">
            <v>07</v>
          </cell>
          <cell r="H107" t="str">
            <v>Reworked and Reused (Vendor Problem)</v>
          </cell>
          <cell r="I107" t="str">
            <v>100256</v>
          </cell>
          <cell r="J107" t="str">
            <v>VARROC ENGINEERING LTD (PUNE UNIT)</v>
          </cell>
          <cell r="K107" t="str">
            <v>PR4</v>
          </cell>
          <cell r="L107">
            <v>38787</v>
          </cell>
          <cell r="M107">
            <v>1</v>
          </cell>
        </row>
        <row r="108">
          <cell r="A108" t="str">
            <v>30400013772</v>
          </cell>
          <cell r="B108" t="str">
            <v>CH01</v>
          </cell>
          <cell r="C108" t="str">
            <v>DS7307X3</v>
          </cell>
          <cell r="D108" t="str">
            <v>FRONT FENDER WITH CABLE GUIDE EBONY BLAC</v>
          </cell>
          <cell r="E108" t="str">
            <v>Misc.</v>
          </cell>
          <cell r="F108" t="str">
            <v>PAINT DEFECTS</v>
          </cell>
          <cell r="G108" t="str">
            <v>07</v>
          </cell>
          <cell r="H108" t="str">
            <v>Reworked and Reused (Vendor Problem)</v>
          </cell>
          <cell r="I108" t="str">
            <v>100256</v>
          </cell>
          <cell r="J108" t="str">
            <v>VARROC ENGINEERING LTD (PUNE UNIT)</v>
          </cell>
          <cell r="K108" t="str">
            <v>PR1</v>
          </cell>
          <cell r="L108">
            <v>38787</v>
          </cell>
          <cell r="M108">
            <v>18</v>
          </cell>
        </row>
        <row r="109">
          <cell r="A109" t="str">
            <v>30400013772</v>
          </cell>
          <cell r="B109" t="str">
            <v>CH01</v>
          </cell>
          <cell r="C109" t="str">
            <v>DS7307X4</v>
          </cell>
          <cell r="D109" t="str">
            <v>FRONT FENDER WITH CABLE GUIDE FLAME RED</v>
          </cell>
          <cell r="E109" t="str">
            <v>Misc.</v>
          </cell>
          <cell r="F109" t="str">
            <v>PAINT DEFECTS</v>
          </cell>
          <cell r="G109" t="str">
            <v>07</v>
          </cell>
          <cell r="H109" t="str">
            <v>Reworked and Reused (Vendor Problem)</v>
          </cell>
          <cell r="I109" t="str">
            <v>100256</v>
          </cell>
          <cell r="J109" t="str">
            <v>VARROC ENGINEERING LTD (PUNE UNIT)</v>
          </cell>
          <cell r="K109" t="str">
            <v>PR1</v>
          </cell>
          <cell r="L109">
            <v>38787</v>
          </cell>
          <cell r="M109">
            <v>8</v>
          </cell>
        </row>
        <row r="110">
          <cell r="A110" t="str">
            <v>30400013772</v>
          </cell>
          <cell r="B110" t="str">
            <v>CH01</v>
          </cell>
          <cell r="C110" t="str">
            <v>DS7307X6</v>
          </cell>
          <cell r="D110" t="str">
            <v>FRONT FENDER WITH CABLE GUIDE MET BLUE</v>
          </cell>
          <cell r="E110" t="str">
            <v>Misc.</v>
          </cell>
          <cell r="F110" t="str">
            <v>DUST, SCRATCHES,OVERFLOW,ORANGE PEE</v>
          </cell>
          <cell r="G110" t="str">
            <v>07</v>
          </cell>
          <cell r="H110" t="str">
            <v>Reworked and Reused (Vendor Problem)</v>
          </cell>
          <cell r="I110" t="str">
            <v>100256</v>
          </cell>
          <cell r="J110" t="str">
            <v>VARROC ENGINEERING LTD (PUNE UNIT)</v>
          </cell>
          <cell r="K110" t="str">
            <v>PR1</v>
          </cell>
          <cell r="L110">
            <v>38787</v>
          </cell>
          <cell r="M110">
            <v>3</v>
          </cell>
        </row>
        <row r="111">
          <cell r="A111" t="str">
            <v>30400013773</v>
          </cell>
          <cell r="B111" t="str">
            <v>CH01</v>
          </cell>
          <cell r="C111" t="str">
            <v>52DS0108</v>
          </cell>
          <cell r="D111" t="str">
            <v>SEAT COWL BLACK WITH MAGENPA DECAL</v>
          </cell>
          <cell r="E111" t="str">
            <v>Matrial not Ok</v>
          </cell>
          <cell r="F111" t="str">
            <v>SEAT COWL &amp; TAIL LAMP GAP</v>
          </cell>
          <cell r="G111" t="str">
            <v>07</v>
          </cell>
          <cell r="H111" t="str">
            <v>Reworked and Reused (Vendor Problem)</v>
          </cell>
          <cell r="I111" t="str">
            <v>100256</v>
          </cell>
          <cell r="J111" t="str">
            <v>VARROC ENGINEERING LTD (PUNE UNIT)</v>
          </cell>
          <cell r="K111" t="str">
            <v>PR4</v>
          </cell>
          <cell r="L111">
            <v>38787</v>
          </cell>
          <cell r="M111">
            <v>1</v>
          </cell>
        </row>
        <row r="112">
          <cell r="A112" t="str">
            <v>30400013773</v>
          </cell>
          <cell r="B112" t="str">
            <v>CH01</v>
          </cell>
          <cell r="C112" t="str">
            <v>52DS0109</v>
          </cell>
          <cell r="D112" t="str">
            <v>SEAT COWL BLACK WITH GRAY DECAL</v>
          </cell>
          <cell r="E112" t="str">
            <v>Air Bubble</v>
          </cell>
          <cell r="F112" t="str">
            <v>BUBBLE</v>
          </cell>
          <cell r="G112" t="str">
            <v>07</v>
          </cell>
          <cell r="H112" t="str">
            <v>Reworked and Reused (Vendor Problem)</v>
          </cell>
          <cell r="I112" t="str">
            <v>100256</v>
          </cell>
          <cell r="J112" t="str">
            <v>VARROC ENGINEERING LTD (PUNE UNIT)</v>
          </cell>
          <cell r="K112" t="str">
            <v>PR4</v>
          </cell>
          <cell r="L112">
            <v>38787</v>
          </cell>
          <cell r="M112">
            <v>4</v>
          </cell>
        </row>
        <row r="113">
          <cell r="A113" t="str">
            <v>30400013773</v>
          </cell>
          <cell r="B113" t="str">
            <v>CH01</v>
          </cell>
          <cell r="C113" t="str">
            <v>52DS0110</v>
          </cell>
          <cell r="D113" t="str">
            <v>SEAT COWL BLUE WITH LIGHT BLUE DECAL</v>
          </cell>
          <cell r="E113" t="str">
            <v>Air Bubble</v>
          </cell>
          <cell r="F113" t="str">
            <v>AIR BUBBLE</v>
          </cell>
          <cell r="G113" t="str">
            <v>07</v>
          </cell>
          <cell r="H113" t="str">
            <v>Reworked and Reused (Vendor Problem)</v>
          </cell>
          <cell r="I113" t="str">
            <v>100256</v>
          </cell>
          <cell r="J113" t="str">
            <v>VARROC ENGINEERING LTD (PUNE UNIT)</v>
          </cell>
          <cell r="K113" t="str">
            <v>PR4</v>
          </cell>
          <cell r="L113">
            <v>38787</v>
          </cell>
          <cell r="M113">
            <v>1</v>
          </cell>
        </row>
        <row r="114">
          <cell r="A114" t="str">
            <v>30400013773</v>
          </cell>
          <cell r="B114" t="str">
            <v>CH01</v>
          </cell>
          <cell r="C114" t="str">
            <v>52DS0119</v>
          </cell>
          <cell r="D114" t="str">
            <v>FAIRING BLACK WITH BLUE DECAL</v>
          </cell>
          <cell r="E114" t="str">
            <v>Damage</v>
          </cell>
          <cell r="F114" t="str">
            <v>BUBBLE ON SURFACE</v>
          </cell>
          <cell r="G114" t="str">
            <v>07</v>
          </cell>
          <cell r="H114" t="str">
            <v>Reworked and Reused (Vendor Problem)</v>
          </cell>
          <cell r="I114" t="str">
            <v>100256</v>
          </cell>
          <cell r="J114" t="str">
            <v>VARROC ENGINEERING LTD (PUNE UNIT)</v>
          </cell>
          <cell r="K114" t="str">
            <v>PR4</v>
          </cell>
          <cell r="L114">
            <v>38787</v>
          </cell>
          <cell r="M114">
            <v>13</v>
          </cell>
        </row>
        <row r="115">
          <cell r="A115" t="str">
            <v>30400013773</v>
          </cell>
          <cell r="B115" t="str">
            <v>CH01</v>
          </cell>
          <cell r="C115" t="str">
            <v>52DS0120</v>
          </cell>
          <cell r="D115" t="str">
            <v>FAIRING BLACK WITH MAGENPADECAL/CLIP NUT</v>
          </cell>
          <cell r="E115" t="str">
            <v>Air Bubble</v>
          </cell>
          <cell r="F115" t="str">
            <v>AIR BUBBLE</v>
          </cell>
          <cell r="G115" t="str">
            <v>07</v>
          </cell>
          <cell r="H115" t="str">
            <v>Reworked and Reused (Vendor Problem)</v>
          </cell>
          <cell r="I115" t="str">
            <v>100256</v>
          </cell>
          <cell r="J115" t="str">
            <v>VARROC ENGINEERING LTD (PUNE UNIT)</v>
          </cell>
          <cell r="K115" t="str">
            <v>PR4</v>
          </cell>
          <cell r="L115">
            <v>38787</v>
          </cell>
          <cell r="M115">
            <v>3</v>
          </cell>
        </row>
        <row r="116">
          <cell r="A116" t="str">
            <v>30400013773</v>
          </cell>
          <cell r="B116" t="str">
            <v>CH01</v>
          </cell>
          <cell r="C116" t="str">
            <v>52DS0121</v>
          </cell>
          <cell r="D116" t="str">
            <v>FAIRING BLACK WITH GRAY DECAL/CLIP NUT</v>
          </cell>
          <cell r="E116" t="str">
            <v>Air Bubble</v>
          </cell>
          <cell r="F116" t="str">
            <v>AIR BUBBLE</v>
          </cell>
          <cell r="G116" t="str">
            <v>07</v>
          </cell>
          <cell r="H116" t="str">
            <v>Reworked and Reused (Vendor Problem)</v>
          </cell>
          <cell r="I116" t="str">
            <v>100256</v>
          </cell>
          <cell r="J116" t="str">
            <v>VARROC ENGINEERING LTD (PUNE UNIT)</v>
          </cell>
          <cell r="K116" t="str">
            <v>PR4</v>
          </cell>
          <cell r="L116">
            <v>38787</v>
          </cell>
          <cell r="M116">
            <v>6</v>
          </cell>
        </row>
        <row r="117">
          <cell r="A117" t="str">
            <v>30400013773</v>
          </cell>
          <cell r="B117" t="str">
            <v>CH01</v>
          </cell>
          <cell r="C117" t="str">
            <v>52DS0130</v>
          </cell>
          <cell r="D117" t="str">
            <v>FAIRING F RED WITH RED DECAL &amp;CLIP NUT</v>
          </cell>
          <cell r="E117" t="str">
            <v>Air Bubble</v>
          </cell>
          <cell r="F117" t="str">
            <v>AIR BUBBLE</v>
          </cell>
          <cell r="G117" t="str">
            <v>07</v>
          </cell>
          <cell r="H117" t="str">
            <v>Reworked and Reused (Vendor Problem)</v>
          </cell>
          <cell r="I117" t="str">
            <v>100256</v>
          </cell>
          <cell r="J117" t="str">
            <v>VARROC ENGINEERING LTD (PUNE UNIT)</v>
          </cell>
          <cell r="K117" t="str">
            <v>PR4</v>
          </cell>
          <cell r="L117">
            <v>38787</v>
          </cell>
          <cell r="M117">
            <v>11</v>
          </cell>
        </row>
        <row r="118">
          <cell r="A118" t="str">
            <v>30400013813</v>
          </cell>
          <cell r="B118" t="str">
            <v>CH01</v>
          </cell>
          <cell r="C118" t="str">
            <v>52DH0278</v>
          </cell>
          <cell r="D118" t="str">
            <v>S/F FENDER FRONT PUL WITH GROMMET</v>
          </cell>
          <cell r="E118" t="str">
            <v>Scratches</v>
          </cell>
          <cell r="F118" t="str">
            <v>REJECT</v>
          </cell>
          <cell r="G118" t="str">
            <v>02</v>
          </cell>
          <cell r="H118" t="str">
            <v>Vendor Claim</v>
          </cell>
          <cell r="I118" t="str">
            <v>100256</v>
          </cell>
          <cell r="J118" t="str">
            <v>VARROC ENGINEERING LTD (PUNE UNIT)</v>
          </cell>
          <cell r="K118" t="str">
            <v>PR4</v>
          </cell>
          <cell r="L118">
            <v>38792</v>
          </cell>
          <cell r="M118">
            <v>65</v>
          </cell>
        </row>
        <row r="119">
          <cell r="A119" t="str">
            <v>30400013942</v>
          </cell>
          <cell r="B119" t="str">
            <v>CH01</v>
          </cell>
          <cell r="C119" t="str">
            <v>52DS0115</v>
          </cell>
          <cell r="D119" t="str">
            <v>SIDE COVER RH BLACK WITH BLUE DECAL</v>
          </cell>
          <cell r="E119" t="str">
            <v>Matrial not Ok</v>
          </cell>
          <cell r="F119" t="str">
            <v>DENT MOLDING DEFECT</v>
          </cell>
          <cell r="G119" t="str">
            <v>02</v>
          </cell>
          <cell r="H119" t="str">
            <v>Vendor Claim</v>
          </cell>
          <cell r="I119" t="str">
            <v>100256</v>
          </cell>
          <cell r="J119" t="str">
            <v>VARROC ENGINEERING LTD (PUNE UNIT)</v>
          </cell>
          <cell r="K119" t="str">
            <v>PR4</v>
          </cell>
          <cell r="L119">
            <v>38797</v>
          </cell>
          <cell r="M119">
            <v>1</v>
          </cell>
        </row>
        <row r="120">
          <cell r="A120" t="str">
            <v>30400013942</v>
          </cell>
          <cell r="B120" t="str">
            <v>CH01</v>
          </cell>
          <cell r="C120" t="str">
            <v>52DS0120</v>
          </cell>
          <cell r="D120" t="str">
            <v>FAIRING BLACK WITH MAGENPADECAL/CLIP NUT</v>
          </cell>
          <cell r="E120" t="str">
            <v>Warpage</v>
          </cell>
          <cell r="F120" t="str">
            <v>WARPAGE</v>
          </cell>
          <cell r="G120" t="str">
            <v>02</v>
          </cell>
          <cell r="H120" t="str">
            <v>Vendor Claim</v>
          </cell>
          <cell r="I120" t="str">
            <v>100256</v>
          </cell>
          <cell r="J120" t="str">
            <v>VARROC ENGINEERING LTD (PUNE UNIT)</v>
          </cell>
          <cell r="K120" t="str">
            <v>PR4</v>
          </cell>
          <cell r="L120">
            <v>38797</v>
          </cell>
          <cell r="M120">
            <v>3</v>
          </cell>
        </row>
        <row r="121">
          <cell r="A121" t="str">
            <v>30400013942</v>
          </cell>
          <cell r="B121" t="str">
            <v>CH01</v>
          </cell>
          <cell r="C121" t="str">
            <v>52DS0121</v>
          </cell>
          <cell r="D121" t="str">
            <v>FAIRING BLACK WITH GRAY DECAL/CLIP NUT</v>
          </cell>
          <cell r="E121" t="str">
            <v>Warpage</v>
          </cell>
          <cell r="F121" t="str">
            <v>WARPAGE</v>
          </cell>
          <cell r="G121" t="str">
            <v>02</v>
          </cell>
          <cell r="H121" t="str">
            <v>Vendor Claim</v>
          </cell>
          <cell r="I121" t="str">
            <v>100256</v>
          </cell>
          <cell r="J121" t="str">
            <v>VARROC ENGINEERING LTD (PUNE UNIT)</v>
          </cell>
          <cell r="K121" t="str">
            <v>PR4</v>
          </cell>
          <cell r="L121">
            <v>38797</v>
          </cell>
          <cell r="M121">
            <v>1</v>
          </cell>
        </row>
        <row r="122">
          <cell r="A122" t="str">
            <v>30400013942</v>
          </cell>
          <cell r="B122" t="str">
            <v>CH01</v>
          </cell>
          <cell r="C122" t="str">
            <v>DS7301X6</v>
          </cell>
          <cell r="D122" t="str">
            <v>SEAT COWL ASSLY  BLUE METALLIC</v>
          </cell>
          <cell r="E122" t="str">
            <v>Matrial not Ok</v>
          </cell>
          <cell r="F122" t="str">
            <v>T/MARK, DICAL PROBLEM</v>
          </cell>
          <cell r="G122" t="str">
            <v>02</v>
          </cell>
          <cell r="H122" t="str">
            <v>Vendor Claim</v>
          </cell>
          <cell r="I122" t="str">
            <v>100256</v>
          </cell>
          <cell r="J122" t="str">
            <v>VARROC ENGINEERING LTD (PUNE UNIT)</v>
          </cell>
          <cell r="K122" t="str">
            <v>PR1</v>
          </cell>
          <cell r="L122">
            <v>38797</v>
          </cell>
          <cell r="M122">
            <v>2</v>
          </cell>
        </row>
        <row r="123">
          <cell r="A123" t="str">
            <v>30400013942</v>
          </cell>
          <cell r="B123" t="str">
            <v>CH01</v>
          </cell>
          <cell r="C123" t="str">
            <v>DS7307X3</v>
          </cell>
          <cell r="D123" t="str">
            <v>FRONT FENDER WITH CABLE GUIDE EBONY BLAC</v>
          </cell>
          <cell r="E123" t="str">
            <v>Warpage</v>
          </cell>
          <cell r="F123" t="str">
            <v>WARPAGE1,O/FLOW1,WATER SPOT1</v>
          </cell>
          <cell r="G123" t="str">
            <v>02</v>
          </cell>
          <cell r="H123" t="str">
            <v>Vendor Claim</v>
          </cell>
          <cell r="I123" t="str">
            <v>100256</v>
          </cell>
          <cell r="J123" t="str">
            <v>VARROC ENGINEERING LTD (PUNE UNIT)</v>
          </cell>
          <cell r="K123" t="str">
            <v>PR1</v>
          </cell>
          <cell r="L123">
            <v>38797</v>
          </cell>
          <cell r="M123">
            <v>3</v>
          </cell>
        </row>
        <row r="124">
          <cell r="A124" t="str">
            <v>30400013942</v>
          </cell>
          <cell r="B124" t="str">
            <v>CH01</v>
          </cell>
          <cell r="C124" t="str">
            <v>DS7307X4</v>
          </cell>
          <cell r="D124" t="str">
            <v>FRONT FENDER WITH CABLE GUIDE FLAME RED</v>
          </cell>
          <cell r="E124" t="str">
            <v>Warpage</v>
          </cell>
          <cell r="F124" t="str">
            <v>WARPAGE1,O/FLOW1</v>
          </cell>
          <cell r="G124" t="str">
            <v>02</v>
          </cell>
          <cell r="H124" t="str">
            <v>Vendor Claim</v>
          </cell>
          <cell r="I124" t="str">
            <v>100256</v>
          </cell>
          <cell r="J124" t="str">
            <v>VARROC ENGINEERING LTD (PUNE UNIT)</v>
          </cell>
          <cell r="K124" t="str">
            <v>PR1</v>
          </cell>
          <cell r="L124">
            <v>38797</v>
          </cell>
          <cell r="M124">
            <v>2</v>
          </cell>
        </row>
        <row r="125">
          <cell r="A125" t="str">
            <v>30400013942</v>
          </cell>
          <cell r="B125" t="str">
            <v>CH01</v>
          </cell>
          <cell r="C125" t="str">
            <v>DS7307X6</v>
          </cell>
          <cell r="D125" t="str">
            <v>FRONT FENDER WITH CABLE GUIDE MET BLUE</v>
          </cell>
          <cell r="E125" t="str">
            <v>Matrial not Ok</v>
          </cell>
          <cell r="F125" t="str">
            <v>REAR HOLE MISSING2 T/MARK1</v>
          </cell>
          <cell r="G125" t="str">
            <v>02</v>
          </cell>
          <cell r="H125" t="str">
            <v>Vendor Claim</v>
          </cell>
          <cell r="I125" t="str">
            <v>100256</v>
          </cell>
          <cell r="J125" t="str">
            <v>VARROC ENGINEERING LTD (PUNE UNIT)</v>
          </cell>
          <cell r="K125" t="str">
            <v>PR1</v>
          </cell>
          <cell r="L125">
            <v>38797</v>
          </cell>
          <cell r="M125">
            <v>3</v>
          </cell>
        </row>
        <row r="126">
          <cell r="A126" t="str">
            <v>30400013943</v>
          </cell>
          <cell r="B126" t="str">
            <v>CH01</v>
          </cell>
          <cell r="C126" t="str">
            <v>52DS0111</v>
          </cell>
          <cell r="D126" t="str">
            <v>SIDE COVER LH BLACK WITH BLUE DECAL</v>
          </cell>
          <cell r="E126" t="str">
            <v>Matrial not Ok</v>
          </cell>
          <cell r="F126" t="str">
            <v>SHORT MOULDING</v>
          </cell>
          <cell r="G126" t="str">
            <v>02</v>
          </cell>
          <cell r="H126" t="str">
            <v>Vendor Claim</v>
          </cell>
          <cell r="I126" t="str">
            <v>100256</v>
          </cell>
          <cell r="J126" t="str">
            <v>VARROC ENGINEERING LTD (PUNE UNIT)</v>
          </cell>
          <cell r="K126" t="str">
            <v>PR4</v>
          </cell>
          <cell r="L126">
            <v>38797</v>
          </cell>
          <cell r="M126">
            <v>2</v>
          </cell>
        </row>
        <row r="127">
          <cell r="A127" t="str">
            <v>30400013943</v>
          </cell>
          <cell r="B127" t="str">
            <v>CH01</v>
          </cell>
          <cell r="C127" t="str">
            <v>52DS0112</v>
          </cell>
          <cell r="D127" t="str">
            <v>SIDE COVER LH BLACK WITH MAGENPA DECAL</v>
          </cell>
          <cell r="E127" t="str">
            <v>Matrial not Ok</v>
          </cell>
          <cell r="F127" t="str">
            <v>SHORT MOULDING</v>
          </cell>
          <cell r="G127" t="str">
            <v>02</v>
          </cell>
          <cell r="H127" t="str">
            <v>Vendor Claim</v>
          </cell>
          <cell r="I127" t="str">
            <v>100256</v>
          </cell>
          <cell r="J127" t="str">
            <v>VARROC ENGINEERING LTD (PUNE UNIT)</v>
          </cell>
          <cell r="K127" t="str">
            <v>PR4</v>
          </cell>
          <cell r="L127">
            <v>38797</v>
          </cell>
          <cell r="M127">
            <v>1</v>
          </cell>
        </row>
        <row r="128">
          <cell r="A128" t="str">
            <v>30300020623</v>
          </cell>
          <cell r="B128" t="str">
            <v>AK01</v>
          </cell>
          <cell r="C128" t="str">
            <v>CS121011</v>
          </cell>
          <cell r="D128" t="str">
            <v>AIR CLEANER ASSY</v>
          </cell>
          <cell r="E128" t="str">
            <v>Misc.</v>
          </cell>
          <cell r="F128" t="str">
            <v>BUSH MISSING</v>
          </cell>
          <cell r="G128" t="str">
            <v>02</v>
          </cell>
          <cell r="H128" t="str">
            <v>Vendor Claim</v>
          </cell>
          <cell r="I128" t="str">
            <v>100256</v>
          </cell>
          <cell r="J128" t="str">
            <v>VARROC ENGINEERING LTD (PUNE UNIT)</v>
          </cell>
          <cell r="K128" t="str">
            <v>K02</v>
          </cell>
          <cell r="L128">
            <v>38799</v>
          </cell>
          <cell r="M128">
            <v>1</v>
          </cell>
        </row>
        <row r="129">
          <cell r="A129" t="str">
            <v>30300020624</v>
          </cell>
          <cell r="B129" t="str">
            <v>AK01</v>
          </cell>
          <cell r="C129" t="str">
            <v>CS121011</v>
          </cell>
          <cell r="D129" t="str">
            <v>AIR CLEANER ASSY</v>
          </cell>
          <cell r="E129" t="str">
            <v>Misc.</v>
          </cell>
          <cell r="F129" t="str">
            <v>WRONG BUSH FITMENT</v>
          </cell>
          <cell r="G129" t="str">
            <v>02</v>
          </cell>
          <cell r="H129" t="str">
            <v>Vendor Claim</v>
          </cell>
          <cell r="I129" t="str">
            <v>100256</v>
          </cell>
          <cell r="J129" t="str">
            <v>VARROC ENGINEERING LTD (PUNE UNIT)</v>
          </cell>
          <cell r="K129" t="str">
            <v>K02</v>
          </cell>
          <cell r="L129">
            <v>38799</v>
          </cell>
          <cell r="M129">
            <v>1</v>
          </cell>
        </row>
        <row r="130">
          <cell r="A130" t="str">
            <v>30300020740</v>
          </cell>
          <cell r="B130" t="str">
            <v>AK01</v>
          </cell>
          <cell r="C130" t="str">
            <v>52DS0121</v>
          </cell>
          <cell r="D130" t="str">
            <v>FAIRING BLACK WITH GRAY DECAL/CLIP NUT</v>
          </cell>
          <cell r="E130" t="str">
            <v>Misc.</v>
          </cell>
          <cell r="F130" t="str">
            <v>SCRATCHES</v>
          </cell>
          <cell r="G130" t="str">
            <v>02</v>
          </cell>
          <cell r="H130" t="str">
            <v>Vendor Claim</v>
          </cell>
          <cell r="I130" t="str">
            <v>100256</v>
          </cell>
          <cell r="J130" t="str">
            <v>VARROC ENGINEERING LTD (PUNE UNIT)</v>
          </cell>
          <cell r="K130" t="str">
            <v>PR4</v>
          </cell>
          <cell r="L130">
            <v>38804</v>
          </cell>
          <cell r="M130">
            <v>4</v>
          </cell>
        </row>
        <row r="131">
          <cell r="A131" t="str">
            <v>30300020748</v>
          </cell>
          <cell r="B131" t="str">
            <v>AK01</v>
          </cell>
          <cell r="C131" t="str">
            <v>52DS0121</v>
          </cell>
          <cell r="D131" t="str">
            <v>FAIRING BLACK WITH GRAY DECAL/CLIP NUT</v>
          </cell>
          <cell r="E131" t="str">
            <v>Air Bubble</v>
          </cell>
          <cell r="F131" t="str">
            <v>AIR BUBBLE</v>
          </cell>
          <cell r="G131" t="str">
            <v>04</v>
          </cell>
          <cell r="H131" t="str">
            <v>Scrap &amp; Debit to Vendor</v>
          </cell>
          <cell r="I131" t="str">
            <v>100256</v>
          </cell>
          <cell r="J131" t="str">
            <v>VARROC ENGINEERING LTD (PUNE UNIT)</v>
          </cell>
          <cell r="K131" t="str">
            <v>PR4</v>
          </cell>
          <cell r="L131">
            <v>38804</v>
          </cell>
          <cell r="M131">
            <v>2</v>
          </cell>
        </row>
        <row r="132">
          <cell r="A132" t="str">
            <v>30300020750</v>
          </cell>
          <cell r="B132" t="str">
            <v>AK01</v>
          </cell>
          <cell r="C132" t="str">
            <v>52DS0119</v>
          </cell>
          <cell r="D132" t="str">
            <v>FAIRING BLACK WITH BLUE DECAL</v>
          </cell>
          <cell r="E132" t="str">
            <v>Damage</v>
          </cell>
          <cell r="F132" t="str">
            <v>SCRATCHES</v>
          </cell>
          <cell r="G132" t="str">
            <v>02</v>
          </cell>
          <cell r="H132" t="str">
            <v>Vendor Claim</v>
          </cell>
          <cell r="I132" t="str">
            <v>100256</v>
          </cell>
          <cell r="J132" t="str">
            <v>VARROC ENGINEERING LTD (PUNE UNIT)</v>
          </cell>
          <cell r="K132" t="str">
            <v>PR4</v>
          </cell>
          <cell r="L132">
            <v>38804</v>
          </cell>
          <cell r="M132">
            <v>4</v>
          </cell>
        </row>
        <row r="133">
          <cell r="A133" t="str">
            <v>30300021166</v>
          </cell>
          <cell r="B133" t="str">
            <v>AK01</v>
          </cell>
          <cell r="C133" t="str">
            <v>52DS0119</v>
          </cell>
          <cell r="D133" t="str">
            <v>FAIRING BLACK WITH BLUE DECAL</v>
          </cell>
          <cell r="E133" t="str">
            <v>Damage</v>
          </cell>
          <cell r="F133" t="str">
            <v>DAMAGE</v>
          </cell>
          <cell r="G133" t="str">
            <v>02</v>
          </cell>
          <cell r="H133" t="str">
            <v>Vendor Claim</v>
          </cell>
          <cell r="I133" t="str">
            <v>100256</v>
          </cell>
          <cell r="J133" t="str">
            <v>VARROC ENGINEERING LTD (PUNE UNIT)</v>
          </cell>
          <cell r="K133" t="str">
            <v>PR4</v>
          </cell>
          <cell r="L133">
            <v>38827</v>
          </cell>
          <cell r="M133">
            <v>20</v>
          </cell>
        </row>
        <row r="134">
          <cell r="A134" t="str">
            <v>30300021198</v>
          </cell>
          <cell r="B134" t="str">
            <v>AK01</v>
          </cell>
          <cell r="C134" t="str">
            <v>52DS0120</v>
          </cell>
          <cell r="D134" t="str">
            <v>FAIRING BLACK WITH MAGENPADECAL/CLIP NUT</v>
          </cell>
          <cell r="E134" t="str">
            <v>Air Bubble</v>
          </cell>
          <cell r="F134" t="str">
            <v>AIR BUBBLE</v>
          </cell>
          <cell r="G134" t="str">
            <v>04</v>
          </cell>
          <cell r="H134" t="str">
            <v>Scrap &amp; Debit to Vendor</v>
          </cell>
          <cell r="I134" t="str">
            <v>100256</v>
          </cell>
          <cell r="J134" t="str">
            <v>VARROC ENGINEERING LTD (PUNE UNIT)</v>
          </cell>
          <cell r="K134" t="str">
            <v>PR4</v>
          </cell>
          <cell r="L134">
            <v>38828</v>
          </cell>
          <cell r="M134">
            <v>3</v>
          </cell>
        </row>
        <row r="135">
          <cell r="A135" t="str">
            <v>30300021199</v>
          </cell>
          <cell r="B135" t="str">
            <v>AK01</v>
          </cell>
          <cell r="C135" t="str">
            <v>52DS0127</v>
          </cell>
          <cell r="D135" t="str">
            <v>SEAT COWL F RED WITH  RED DECALAL</v>
          </cell>
          <cell r="E135" t="str">
            <v>Misc.</v>
          </cell>
          <cell r="F135" t="str">
            <v>SCRATCHE</v>
          </cell>
          <cell r="G135" t="str">
            <v>01</v>
          </cell>
          <cell r="H135" t="str">
            <v>Scrap at  BAL</v>
          </cell>
          <cell r="I135" t="str">
            <v>100256</v>
          </cell>
          <cell r="J135" t="str">
            <v>VARROC ENGINEERING LTD (PUNE UNIT)</v>
          </cell>
          <cell r="K135" t="str">
            <v>PR4</v>
          </cell>
          <cell r="L135">
            <v>38828</v>
          </cell>
          <cell r="M135">
            <v>1</v>
          </cell>
        </row>
        <row r="136">
          <cell r="A136" t="str">
            <v>30300021200</v>
          </cell>
          <cell r="B136" t="str">
            <v>AK01</v>
          </cell>
          <cell r="C136" t="str">
            <v>52DS0119</v>
          </cell>
          <cell r="D136" t="str">
            <v>FAIRING BLACK WITH BLUE DECAL</v>
          </cell>
          <cell r="E136" t="str">
            <v>Misc.</v>
          </cell>
          <cell r="F136" t="str">
            <v>DUST</v>
          </cell>
          <cell r="G136" t="str">
            <v>04</v>
          </cell>
          <cell r="H136" t="str">
            <v>Scrap &amp; Debit to Vendor</v>
          </cell>
          <cell r="I136" t="str">
            <v>100256</v>
          </cell>
          <cell r="J136" t="str">
            <v>VARROC ENGINEERING LTD (PUNE UNIT)</v>
          </cell>
          <cell r="K136" t="str">
            <v>PR4</v>
          </cell>
          <cell r="L136">
            <v>38828</v>
          </cell>
          <cell r="M136">
            <v>5</v>
          </cell>
        </row>
        <row r="137">
          <cell r="A137" t="str">
            <v>30300021200</v>
          </cell>
          <cell r="B137" t="str">
            <v>AK01</v>
          </cell>
          <cell r="C137" t="str">
            <v>52DS0121</v>
          </cell>
          <cell r="D137" t="str">
            <v>FAIRING BLACK WITH GRAY DECAL/CLIP NUT</v>
          </cell>
          <cell r="E137" t="str">
            <v>Misc.</v>
          </cell>
          <cell r="F137" t="str">
            <v>DUST</v>
          </cell>
          <cell r="G137" t="str">
            <v>04</v>
          </cell>
          <cell r="H137" t="str">
            <v>Scrap &amp; Debit to Vendor</v>
          </cell>
          <cell r="I137" t="str">
            <v>100256</v>
          </cell>
          <cell r="J137" t="str">
            <v>VARROC ENGINEERING LTD (PUNE UNIT)</v>
          </cell>
          <cell r="K137" t="str">
            <v>PR4</v>
          </cell>
          <cell r="L137">
            <v>38828</v>
          </cell>
          <cell r="M137">
            <v>2</v>
          </cell>
        </row>
        <row r="138">
          <cell r="A138" t="str">
            <v>30300021200</v>
          </cell>
          <cell r="B138" t="str">
            <v>AK01</v>
          </cell>
          <cell r="C138" t="str">
            <v>52DS0122</v>
          </cell>
          <cell r="D138" t="str">
            <v>FAIRING BLUE WITH LIGHT BLUEDECALCLIPNUT</v>
          </cell>
          <cell r="E138" t="str">
            <v>Misc.</v>
          </cell>
          <cell r="F138" t="str">
            <v>DECAL AIR BUBBLE</v>
          </cell>
          <cell r="G138" t="str">
            <v>04</v>
          </cell>
          <cell r="H138" t="str">
            <v>Scrap &amp; Debit to Vendor</v>
          </cell>
          <cell r="I138" t="str">
            <v>100256</v>
          </cell>
          <cell r="J138" t="str">
            <v>VARROC ENGINEERING LTD (PUNE UNIT)</v>
          </cell>
          <cell r="K138" t="str">
            <v>PR4</v>
          </cell>
          <cell r="L138">
            <v>38828</v>
          </cell>
          <cell r="M138">
            <v>2</v>
          </cell>
        </row>
        <row r="139">
          <cell r="A139" t="str">
            <v>30300021200</v>
          </cell>
          <cell r="B139" t="str">
            <v>AK01</v>
          </cell>
          <cell r="C139" t="str">
            <v>52DS0130</v>
          </cell>
          <cell r="D139" t="str">
            <v>FAIRING F RED WITH RED DECAL &amp;CLIP NUT</v>
          </cell>
          <cell r="E139" t="str">
            <v>Air Bubble</v>
          </cell>
          <cell r="F139" t="str">
            <v>AIR BUBBLE</v>
          </cell>
          <cell r="G139" t="str">
            <v>04</v>
          </cell>
          <cell r="H139" t="str">
            <v>Scrap &amp; Debit to Vendor</v>
          </cell>
          <cell r="I139" t="str">
            <v>100256</v>
          </cell>
          <cell r="J139" t="str">
            <v>VARROC ENGINEERING LTD (PUNE UNIT)</v>
          </cell>
          <cell r="K139" t="str">
            <v>PR4</v>
          </cell>
          <cell r="L139">
            <v>38828</v>
          </cell>
          <cell r="M139">
            <v>1</v>
          </cell>
        </row>
        <row r="140">
          <cell r="A140" t="str">
            <v>30300021201</v>
          </cell>
          <cell r="B140" t="str">
            <v>AK01</v>
          </cell>
          <cell r="C140" t="str">
            <v>52DS0108</v>
          </cell>
          <cell r="D140" t="str">
            <v>SEAT COWL BLACK WITH MAGENPA DECAL</v>
          </cell>
          <cell r="E140" t="str">
            <v>Damage</v>
          </cell>
          <cell r="F140" t="str">
            <v>SCRATCHES</v>
          </cell>
          <cell r="G140" t="str">
            <v>01</v>
          </cell>
          <cell r="H140" t="str">
            <v>Scrap at  BAL</v>
          </cell>
          <cell r="I140" t="str">
            <v>100256</v>
          </cell>
          <cell r="J140" t="str">
            <v>VARROC ENGINEERING LTD (PUNE UNIT)</v>
          </cell>
          <cell r="K140" t="str">
            <v>PR4</v>
          </cell>
          <cell r="L140">
            <v>38828</v>
          </cell>
          <cell r="M140">
            <v>2</v>
          </cell>
        </row>
        <row r="141">
          <cell r="A141" t="str">
            <v>30300021201</v>
          </cell>
          <cell r="B141" t="str">
            <v>AK01</v>
          </cell>
          <cell r="C141" t="str">
            <v>52DS0120</v>
          </cell>
          <cell r="D141" t="str">
            <v>FAIRING BLACK WITH MAGENPADECAL/CLIP NUT</v>
          </cell>
          <cell r="E141" t="str">
            <v>Damage</v>
          </cell>
          <cell r="F141" t="str">
            <v>SCRATCHES</v>
          </cell>
          <cell r="G141" t="str">
            <v>01</v>
          </cell>
          <cell r="H141" t="str">
            <v>Scrap at  BAL</v>
          </cell>
          <cell r="I141" t="str">
            <v>100256</v>
          </cell>
          <cell r="J141" t="str">
            <v>VARROC ENGINEERING LTD (PUNE UNIT)</v>
          </cell>
          <cell r="K141" t="str">
            <v>PR4</v>
          </cell>
          <cell r="L141">
            <v>38828</v>
          </cell>
          <cell r="M141">
            <v>3</v>
          </cell>
        </row>
        <row r="142">
          <cell r="A142" t="str">
            <v>30300021201</v>
          </cell>
          <cell r="B142" t="str">
            <v>AK01</v>
          </cell>
          <cell r="C142" t="str">
            <v>52DS0121</v>
          </cell>
          <cell r="D142" t="str">
            <v>FAIRING BLACK WITH GRAY DECAL/CLIP NUT</v>
          </cell>
          <cell r="E142" t="str">
            <v>Damage</v>
          </cell>
          <cell r="F142" t="str">
            <v>SCRATCHES</v>
          </cell>
          <cell r="G142" t="str">
            <v>01</v>
          </cell>
          <cell r="H142" t="str">
            <v>Scrap at  BAL</v>
          </cell>
          <cell r="I142" t="str">
            <v>100256</v>
          </cell>
          <cell r="J142" t="str">
            <v>VARROC ENGINEERING LTD (PUNE UNIT)</v>
          </cell>
          <cell r="K142" t="str">
            <v>PR4</v>
          </cell>
          <cell r="L142">
            <v>38828</v>
          </cell>
          <cell r="M142">
            <v>5</v>
          </cell>
        </row>
        <row r="143">
          <cell r="A143" t="str">
            <v>30300021201</v>
          </cell>
          <cell r="B143" t="str">
            <v>AK01</v>
          </cell>
          <cell r="C143" t="str">
            <v>DS7302X3</v>
          </cell>
          <cell r="D143" t="str">
            <v>FENDER FRONT  EBONY BLACK</v>
          </cell>
          <cell r="E143" t="str">
            <v>Damage</v>
          </cell>
          <cell r="F143" t="str">
            <v>SCRATCHES ON MUD.</v>
          </cell>
          <cell r="G143" t="str">
            <v>01</v>
          </cell>
          <cell r="H143" t="str">
            <v>Scrap at  BAL</v>
          </cell>
          <cell r="I143" t="str">
            <v>100256</v>
          </cell>
          <cell r="J143" t="str">
            <v>VARROC ENGINEERING LTD (PUNE UNIT)</v>
          </cell>
          <cell r="K143" t="str">
            <v>PR1</v>
          </cell>
          <cell r="L143">
            <v>38828</v>
          </cell>
          <cell r="M143">
            <v>4</v>
          </cell>
        </row>
        <row r="144">
          <cell r="A144" t="str">
            <v>30300021216</v>
          </cell>
          <cell r="B144" t="str">
            <v>AK01</v>
          </cell>
          <cell r="C144" t="str">
            <v>52DS0119</v>
          </cell>
          <cell r="D144" t="str">
            <v>FAIRING BLACK WITH BLUE DECAL</v>
          </cell>
          <cell r="E144" t="str">
            <v>Damage</v>
          </cell>
          <cell r="F144" t="str">
            <v>DAMAGE</v>
          </cell>
          <cell r="G144" t="str">
            <v>02</v>
          </cell>
          <cell r="H144" t="str">
            <v>Vendor Claim</v>
          </cell>
          <cell r="I144" t="str">
            <v>100256</v>
          </cell>
          <cell r="J144" t="str">
            <v>VARROC ENGINEERING LTD (PUNE UNIT)</v>
          </cell>
          <cell r="K144" t="str">
            <v>PR4</v>
          </cell>
          <cell r="L144">
            <v>38829</v>
          </cell>
          <cell r="M144">
            <v>6</v>
          </cell>
        </row>
        <row r="145">
          <cell r="A145" t="str">
            <v>30300021216</v>
          </cell>
          <cell r="B145" t="str">
            <v>AK01</v>
          </cell>
          <cell r="C145" t="str">
            <v>52DS0120</v>
          </cell>
          <cell r="D145" t="str">
            <v>FAIRING BLACK WITH MAGENPADECAL/CLIP NUT</v>
          </cell>
          <cell r="E145" t="str">
            <v>Damage</v>
          </cell>
          <cell r="F145" t="str">
            <v>DAMAGE</v>
          </cell>
          <cell r="G145" t="str">
            <v>02</v>
          </cell>
          <cell r="H145" t="str">
            <v>Vendor Claim</v>
          </cell>
          <cell r="I145" t="str">
            <v>100256</v>
          </cell>
          <cell r="J145" t="str">
            <v>VARROC ENGINEERING LTD (PUNE UNIT)</v>
          </cell>
          <cell r="K145" t="str">
            <v>PR4</v>
          </cell>
          <cell r="L145">
            <v>38829</v>
          </cell>
          <cell r="M145">
            <v>6</v>
          </cell>
        </row>
        <row r="146">
          <cell r="A146" t="str">
            <v>30300021216</v>
          </cell>
          <cell r="B146" t="str">
            <v>AK01</v>
          </cell>
          <cell r="C146" t="str">
            <v>52DS0130</v>
          </cell>
          <cell r="D146" t="str">
            <v>FAIRING F RED WITH RED DECAL &amp;CLIP NUT</v>
          </cell>
          <cell r="E146" t="str">
            <v>Damage</v>
          </cell>
          <cell r="F146" t="str">
            <v>DAMAGE</v>
          </cell>
          <cell r="G146" t="str">
            <v>02</v>
          </cell>
          <cell r="H146" t="str">
            <v>Vendor Claim</v>
          </cell>
          <cell r="I146" t="str">
            <v>100256</v>
          </cell>
          <cell r="J146" t="str">
            <v>VARROC ENGINEERING LTD (PUNE UNIT)</v>
          </cell>
          <cell r="K146" t="str">
            <v>PR4</v>
          </cell>
          <cell r="L146">
            <v>38829</v>
          </cell>
          <cell r="M146">
            <v>2</v>
          </cell>
        </row>
        <row r="147">
          <cell r="A147" t="str">
            <v>30300021317</v>
          </cell>
          <cell r="B147" t="str">
            <v>AK01</v>
          </cell>
          <cell r="C147" t="str">
            <v>DX121001</v>
          </cell>
          <cell r="D147" t="str">
            <v>ASSEMBLY AIR CLEANER COMPLETE</v>
          </cell>
          <cell r="E147" t="str">
            <v>Crack</v>
          </cell>
          <cell r="F147" t="str">
            <v>Crack</v>
          </cell>
          <cell r="G147" t="str">
            <v>02</v>
          </cell>
          <cell r="H147" t="str">
            <v>Vendor Claim</v>
          </cell>
          <cell r="I147" t="str">
            <v>100256</v>
          </cell>
          <cell r="J147" t="str">
            <v>VARROC ENGINEERING LTD (PUNE UNIT)</v>
          </cell>
          <cell r="K147" t="str">
            <v>PR4</v>
          </cell>
          <cell r="L147">
            <v>38833</v>
          </cell>
          <cell r="M147">
            <v>4</v>
          </cell>
        </row>
        <row r="148">
          <cell r="A148" t="str">
            <v>30300021394</v>
          </cell>
          <cell r="B148" t="str">
            <v>AK01</v>
          </cell>
          <cell r="C148" t="str">
            <v>52DS0119</v>
          </cell>
          <cell r="D148" t="str">
            <v>FAIRING BLACK WITH BLUE DECAL</v>
          </cell>
          <cell r="E148" t="str">
            <v>Damage</v>
          </cell>
          <cell r="F148" t="str">
            <v>BUBBLE ON SURFACE</v>
          </cell>
          <cell r="G148" t="str">
            <v>07</v>
          </cell>
          <cell r="H148" t="str">
            <v>Reworked and Reused (Vendor Problem)</v>
          </cell>
          <cell r="I148" t="str">
            <v>100256</v>
          </cell>
          <cell r="J148" t="str">
            <v>VARROC ENGINEERING LTD (PUNE UNIT)</v>
          </cell>
          <cell r="K148" t="str">
            <v>PR4</v>
          </cell>
          <cell r="L148">
            <v>38836</v>
          </cell>
          <cell r="M148">
            <v>74</v>
          </cell>
        </row>
      </sheetData>
      <sheetData sheetId="10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ILSEAL DATACRUX-RLIBEROCRUX"/>
      <sheetName val="TFFLEG ASSY "/>
      <sheetName val="Sheet1"/>
      <sheetName val="OIL SEAL ANALYSES"/>
      <sheetName val="LIBERO"/>
      <sheetName val="REAR SHOCKER"/>
    </sheetNames>
    <sheetDataSet>
      <sheetData sheetId="0"/>
      <sheetData sheetId="1"/>
      <sheetData sheetId="2"/>
      <sheetData sheetId="3">
        <row r="31">
          <cell r="S31">
            <v>545</v>
          </cell>
        </row>
      </sheetData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 "/>
      <sheetName val="画面入出力"/>
      <sheetName val="画面入出力(2)"/>
      <sheetName val="更新"/>
      <sheetName val="処理"/>
      <sheetName val="LIST1"/>
      <sheetName val="比較一覧"/>
      <sheetName val="剛体計算"/>
      <sheetName val="実測点"/>
      <sheetName val="実測検証点"/>
      <sheetName val="FEM計算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>SHOHIN</v>
          </cell>
          <cell r="B3" t="str">
            <v>商品マスタ</v>
          </cell>
          <cell r="C3" t="str">
            <v>商品</v>
          </cell>
          <cell r="Q3" t="str">
            <v>商品→TORI</v>
          </cell>
        </row>
        <row r="4">
          <cell r="A4" t="str">
            <v>TABKA</v>
          </cell>
          <cell r="B4" t="str">
            <v>売上単価マスタ</v>
          </cell>
          <cell r="C4" t="str">
            <v>単価</v>
          </cell>
          <cell r="Q4" t="str">
            <v>商品→SKBN</v>
          </cell>
        </row>
        <row r="5">
          <cell r="Q5" t="str">
            <v>商品→CATE</v>
          </cell>
        </row>
        <row r="6">
          <cell r="Q6" t="str">
            <v>商品→ASSY</v>
          </cell>
        </row>
        <row r="7">
          <cell r="Q7" t="str">
            <v>商品→KASSY</v>
          </cell>
        </row>
        <row r="8">
          <cell r="Q8" t="str">
            <v>商品→ZUBAN</v>
          </cell>
        </row>
        <row r="9">
          <cell r="Q9" t="str">
            <v>商品→CUR</v>
          </cell>
        </row>
        <row r="10">
          <cell r="Q10" t="str">
            <v>商品→UTAN1</v>
          </cell>
        </row>
        <row r="11">
          <cell r="Q11" t="str">
            <v>商品→RATE1</v>
          </cell>
        </row>
        <row r="12">
          <cell r="Q12" t="str">
            <v>商品→UTUKI1</v>
          </cell>
        </row>
        <row r="13">
          <cell r="Q13" t="str">
            <v>商品→UTAN2</v>
          </cell>
        </row>
        <row r="14">
          <cell r="Q14" t="str">
            <v>商品→RATE2</v>
          </cell>
        </row>
        <row r="15">
          <cell r="Q15" t="str">
            <v>商品→UTUKI2</v>
          </cell>
        </row>
        <row r="16">
          <cell r="Q16" t="str">
            <v>商品→UTAN3</v>
          </cell>
        </row>
        <row r="17">
          <cell r="Q17" t="str">
            <v>商品→RATE3</v>
          </cell>
        </row>
        <row r="18">
          <cell r="Q18" t="str">
            <v>商品→UTUKI3</v>
          </cell>
        </row>
        <row r="19">
          <cell r="Q19" t="str">
            <v>商品→KKTN</v>
          </cell>
        </row>
        <row r="20">
          <cell r="Q20" t="str">
            <v>商品→MOL1</v>
          </cell>
        </row>
        <row r="21">
          <cell r="Q21" t="str">
            <v>商品→MOL2</v>
          </cell>
        </row>
        <row r="22">
          <cell r="Q22" t="str">
            <v>商品→HKBN</v>
          </cell>
        </row>
        <row r="23">
          <cell r="Q23" t="str">
            <v>商品→WEIG</v>
          </cell>
        </row>
        <row r="24">
          <cell r="Q24" t="str">
            <v>商品→RUTE</v>
          </cell>
        </row>
        <row r="25">
          <cell r="Q25" t="str">
            <v>商品→KKBN</v>
          </cell>
        </row>
        <row r="26">
          <cell r="Q26" t="str">
            <v>商品→RMK</v>
          </cell>
        </row>
        <row r="27">
          <cell r="Q27" t="str">
            <v>商品→NI</v>
          </cell>
        </row>
        <row r="28">
          <cell r="Q28" t="str">
            <v>商品→UMU</v>
          </cell>
        </row>
        <row r="29">
          <cell r="Q29" t="str">
            <v>商品→HSNO</v>
          </cell>
        </row>
        <row r="30">
          <cell r="Q30" t="str">
            <v>商品→INVNM</v>
          </cell>
        </row>
        <row r="31">
          <cell r="Q31" t="str">
            <v>商品→JNAME</v>
          </cell>
        </row>
        <row r="32">
          <cell r="Q32" t="str">
            <v>商品→ENAME</v>
          </cell>
        </row>
        <row r="33">
          <cell r="Q33" t="str">
            <v>商品→HINBAN</v>
          </cell>
        </row>
        <row r="34">
          <cell r="Q34" t="str">
            <v>商品→MAKER</v>
          </cell>
        </row>
        <row r="35">
          <cell r="Q35" t="str">
            <v>商品→YORYO</v>
          </cell>
        </row>
        <row r="36">
          <cell r="Q36" t="str">
            <v>商品→YOTANI</v>
          </cell>
        </row>
        <row r="37">
          <cell r="Q37" t="str">
            <v>商品→NISU</v>
          </cell>
        </row>
        <row r="38">
          <cell r="Q38" t="str">
            <v>商品→KIKEN</v>
          </cell>
        </row>
        <row r="39">
          <cell r="Q39" t="str">
            <v>商品→TOKU</v>
          </cell>
        </row>
        <row r="40">
          <cell r="Q40" t="str">
            <v>商品→ELSGN</v>
          </cell>
        </row>
        <row r="41">
          <cell r="Q41" t="str">
            <v>単価→TORI</v>
          </cell>
        </row>
        <row r="42">
          <cell r="Q42" t="str">
            <v>単価→KASSY</v>
          </cell>
        </row>
        <row r="43">
          <cell r="Q43" t="str">
            <v>単価→UTUKI1</v>
          </cell>
        </row>
        <row r="44">
          <cell r="Q44" t="str">
            <v>単価→ASSY</v>
          </cell>
        </row>
        <row r="45">
          <cell r="Q45" t="str">
            <v>単価→ZUBAN</v>
          </cell>
        </row>
        <row r="46">
          <cell r="Q46" t="str">
            <v>単価→CUR</v>
          </cell>
        </row>
        <row r="47">
          <cell r="Q47" t="str">
            <v>単価→UTAN</v>
          </cell>
        </row>
        <row r="48">
          <cell r="Q48" t="str">
            <v>単価→RATE</v>
          </cell>
        </row>
        <row r="49">
          <cell r="Q49" t="str">
            <v>単価→TANTO</v>
          </cell>
        </row>
        <row r="50">
          <cell r="Q50" t="str">
            <v>単価→UPDT</v>
          </cell>
        </row>
        <row r="51">
          <cell r="Q51" t="str">
            <v>画面→得意先コード</v>
          </cell>
        </row>
        <row r="52">
          <cell r="Q52" t="str">
            <v>画面→得意先名称</v>
          </cell>
        </row>
        <row r="53">
          <cell r="Q53" t="str">
            <v>画面→客先品番</v>
          </cell>
        </row>
        <row r="54">
          <cell r="Q54" t="str">
            <v>画面→品名（Ｊ）</v>
          </cell>
        </row>
        <row r="55">
          <cell r="Q55" t="str">
            <v>画面→運用開始年月</v>
          </cell>
        </row>
        <row r="56">
          <cell r="Q56" t="str">
            <v>画面→契約通貨</v>
          </cell>
        </row>
        <row r="57">
          <cell r="Q57" t="str">
            <v>画面→基礎建値</v>
          </cell>
        </row>
        <row r="58">
          <cell r="Q58" t="str">
            <v>画面→最終建値</v>
          </cell>
        </row>
        <row r="59">
          <cell r="Q59" t="str">
            <v>画面→売上単価</v>
          </cell>
        </row>
        <row r="60">
          <cell r="Q60" t="str">
            <v>画面→設定レート</v>
          </cell>
        </row>
        <row r="61">
          <cell r="Q61" t="str">
            <v>システム日付 RR/MM/DD HH:MI24:SS</v>
          </cell>
        </row>
        <row r="62">
          <cell r="Q62" t="str">
            <v>ﾊﾟﾗﾒｰﾀ→COMPNO</v>
          </cell>
        </row>
        <row r="63">
          <cell r="Q63" t="str">
            <v>プログラムID （ :SYSTEM.CURRENT_FORM )</v>
          </cell>
        </row>
        <row r="64">
          <cell r="Q64" t="str">
            <v>追加は'00'、削除は'90'</v>
          </cell>
        </row>
        <row r="65">
          <cell r="Q65" t="str">
            <v>:GLOBAL.COMPNO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_T"/>
      <sheetName val="Table"/>
      <sheetName val="Table旧"/>
      <sheetName val="ﾃﾝﾌﾟﾚｰﾄ（登録系） (2)"/>
      <sheetName val="CP ﾃﾝﾌﾟﾚｰﾄ（登録系）"/>
      <sheetName val="ﾃﾝﾌﾟﾚｰﾄ_登録系_ _2_"/>
      <sheetName val="評価計画実績表(EG） "/>
      <sheetName val="評価計画実績表(BD＋EL） "/>
      <sheetName val="評価計画実績表(ST）"/>
      <sheetName val="評価計画実績表(EL）"/>
      <sheetName val="記入用シート"/>
      <sheetName val="ブローバイガス量測定"/>
    </sheetNames>
    <sheetDataSet>
      <sheetData sheetId="0"/>
      <sheetData sheetId="1" refreshError="1">
        <row r="2">
          <cell r="A2" t="str">
            <v>COM_CUST</v>
          </cell>
        </row>
        <row r="3">
          <cell r="A3" t="str">
            <v>COM_INFO</v>
          </cell>
        </row>
      </sheetData>
      <sheetData sheetId="2"/>
      <sheetData sheetId="3"/>
      <sheetData sheetId="4" refreshError="1">
        <row r="3">
          <cell r="K3" t="str">
            <v>program-ID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選択ｶﾃｺﾞﾘｰ標準評価項目"/>
      <sheetName val="選択ｶﾃｺﾞﾘｰ標準外評価項目"/>
      <sheetName val="廃止評価項目"/>
      <sheetName val="日程計画表書式"/>
      <sheetName val="原本"/>
      <sheetName val="ﾏﾆｭｱﾙ待機画面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-C- MARCH."/>
      <sheetName val="feb[comp]mc"/>
      <sheetName val="rxline (6)"/>
      <sheetName val="rxline (5)"/>
      <sheetName val="rxline (4)"/>
      <sheetName val="rxline (3)"/>
      <sheetName val="rxline (7)"/>
      <sheetName val="NOV'97"/>
      <sheetName val="Sheet2"/>
      <sheetName val="Sheet3"/>
      <sheetName val="march'98"/>
      <sheetName val="APRIL"/>
      <sheetName val="Sheet6"/>
      <sheetName val="MAY"/>
      <sheetName val="june"/>
      <sheetName val="JUL'98"/>
      <sheetName val="AUG."/>
      <sheetName val="sept."/>
      <sheetName val="OCT."/>
      <sheetName val="Body Cylinder"/>
      <sheetName val="Crank case"/>
      <sheetName val="Sheet11"/>
      <sheetName val="Crank 1-2"/>
      <sheetName val="rxline"/>
      <sheetName val="rxline(1)"/>
      <sheetName val="rxline (2)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00">
          <cell r="C400" t="str">
            <v>PJGr</v>
          </cell>
        </row>
        <row r="401">
          <cell r="C401" t="str">
            <v>EG機能</v>
          </cell>
        </row>
        <row r="402">
          <cell r="C402" t="str">
            <v>ｷｬﾌﾞFI</v>
          </cell>
        </row>
        <row r="403">
          <cell r="C403" t="str">
            <v>騒音</v>
          </cell>
        </row>
        <row r="404">
          <cell r="C404" t="str">
            <v>BD機能</v>
          </cell>
        </row>
        <row r="405">
          <cell r="C405" t="str">
            <v>電装</v>
          </cell>
        </row>
        <row r="406">
          <cell r="C406" t="str">
            <v>強度</v>
          </cell>
        </row>
        <row r="407">
          <cell r="C407" t="str">
            <v>EG制御</v>
          </cell>
        </row>
        <row r="408">
          <cell r="C408" t="str">
            <v>認証</v>
          </cell>
        </row>
        <row r="409">
          <cell r="C409" t="str">
            <v>Brk</v>
          </cell>
        </row>
        <row r="410">
          <cell r="C410" t="str">
            <v>操安</v>
          </cell>
        </row>
        <row r="411">
          <cell r="C411" t="str">
            <v>その他</v>
          </cell>
        </row>
        <row r="412">
          <cell r="C412" t="str">
            <v>・・</v>
          </cell>
        </row>
        <row r="413">
          <cell r="C413" t="str">
            <v>・・・</v>
          </cell>
        </row>
      </sheetData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ction rating"/>
      <sheetName val="sev rating"/>
      <sheetName val="RevRcd"/>
      <sheetName val="goods inwards - Opn 10- for ref"/>
      <sheetName val="PFMEA-master"/>
      <sheetName val="PFMEA-all actions"/>
      <sheetName val="PFMEA-pending points"/>
      <sheetName val="Synthesis sheet Master"/>
      <sheetName val="Phase 1 completed"/>
      <sheetName val="Phase 1 Open"/>
      <sheetName val="Phase2 Completed actions"/>
      <sheetName val="Phase2 Open actions"/>
      <sheetName val="Read_Me"/>
      <sheetName val="Module1"/>
      <sheetName val="Sedimentor PFMEA 290310"/>
    </sheetNames>
    <definedNames>
      <definedName name="hide_english"/>
      <definedName name="hide_lang2"/>
      <definedName name="show_all_columns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 Material"/>
      <sheetName val="DEFECT LOSS"/>
      <sheetName val="BREAKDOWN LOSS"/>
      <sheetName val="DIE,JIG,TOOL LOSS"/>
      <sheetName val="SETUP LOSS"/>
      <sheetName val="A LOSS IN MINUTES"/>
      <sheetName val="ALL PY 7.10.09  "/>
      <sheetName val="Component"/>
    </sheetNames>
    <sheetDataSet>
      <sheetData sheetId="0">
        <row r="32">
          <cell r="B32" t="str">
            <v>CELL  NO:-APE-0202</v>
          </cell>
        </row>
        <row r="94">
          <cell r="B94" t="str">
            <v>CELL  NO:-APE0207</v>
          </cell>
        </row>
        <row r="186">
          <cell r="B186" t="str">
            <v>CELL  NO:- APE - 0104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1 (2)"/>
      <sheetName val="Defect-Trend"/>
      <sheetName val="Apr-05"/>
      <sheetName val="May-05"/>
      <sheetName val="Jun-05"/>
      <sheetName val="Jul-05"/>
      <sheetName val="Aug-o5"/>
      <sheetName val="sep-oct"/>
      <sheetName val="Dec-05"/>
      <sheetName val="jan-06"/>
      <sheetName val="feb-06"/>
      <sheetName val="Apr_05"/>
      <sheetName val="Listes"/>
      <sheetName val="470_2"/>
      <sheetName val="DATA SPGR14"/>
      <sheetName val="OCT"/>
    </sheetNames>
    <sheetDataSet>
      <sheetData sheetId="0"/>
      <sheetData sheetId="1"/>
      <sheetData sheetId="2"/>
      <sheetData sheetId="3"/>
      <sheetData sheetId="4">
        <row r="1">
          <cell r="A1" t="str">
            <v>Notification</v>
          </cell>
          <cell r="B1" t="str">
            <v>Plnt</v>
          </cell>
          <cell r="C1" t="str">
            <v>Material</v>
          </cell>
          <cell r="D1" t="str">
            <v>Material Desc.</v>
          </cell>
          <cell r="E1" t="str">
            <v>Defect Desc.</v>
          </cell>
          <cell r="F1" t="str">
            <v>Remarks</v>
          </cell>
          <cell r="G1" t="str">
            <v>Task Cd.</v>
          </cell>
          <cell r="H1" t="str">
            <v>Task Desc.</v>
          </cell>
          <cell r="I1" t="str">
            <v>Vendor</v>
          </cell>
          <cell r="J1" t="str">
            <v>Vend. Name</v>
          </cell>
          <cell r="K1" t="str">
            <v>PGr</v>
          </cell>
          <cell r="L1" t="str">
            <v>Notif.date</v>
          </cell>
          <cell r="M1" t="str">
            <v>Rej.Qty.</v>
          </cell>
        </row>
        <row r="2">
          <cell r="A2" t="str">
            <v>30300014789</v>
          </cell>
          <cell r="B2" t="str">
            <v>AK01</v>
          </cell>
          <cell r="C2" t="str">
            <v>35101114</v>
          </cell>
          <cell r="D2" t="str">
            <v>SHIFTER ASSEMBLY COMPLETE - GEAR</v>
          </cell>
          <cell r="E2" t="str">
            <v>Misc.</v>
          </cell>
          <cell r="F2" t="str">
            <v>DIMN 5X5 OVER SIZE</v>
          </cell>
          <cell r="G2" t="str">
            <v>02</v>
          </cell>
          <cell r="H2" t="str">
            <v>Vendor Claim</v>
          </cell>
          <cell r="I2" t="str">
            <v>100186</v>
          </cell>
          <cell r="J2" t="str">
            <v>UMA PRECISION LIMITED</v>
          </cell>
          <cell r="K2" t="str">
            <v>MF3</v>
          </cell>
          <cell r="L2">
            <v>38458</v>
          </cell>
          <cell r="M2">
            <v>267</v>
          </cell>
        </row>
        <row r="3">
          <cell r="A3" t="str">
            <v>30400008218</v>
          </cell>
          <cell r="B3" t="str">
            <v>CH01</v>
          </cell>
          <cell r="C3" t="str">
            <v>52DH0117</v>
          </cell>
          <cell r="D3" t="str">
            <v>S/F ASSLY GEAR SHIFT LEVER COMP PULSAR</v>
          </cell>
          <cell r="E3" t="str">
            <v>Misc.</v>
          </cell>
          <cell r="F3" t="str">
            <v>LEVER MOVEMENT STICKY</v>
          </cell>
          <cell r="G3" t="str">
            <v>02</v>
          </cell>
          <cell r="H3" t="str">
            <v>Vendor Claim</v>
          </cell>
          <cell r="I3" t="str">
            <v>100186</v>
          </cell>
          <cell r="J3" t="str">
            <v>UMA PRECISION LIMITED</v>
          </cell>
          <cell r="K3" t="str">
            <v>MF3</v>
          </cell>
          <cell r="L3">
            <v>38463</v>
          </cell>
          <cell r="M3">
            <v>1</v>
          </cell>
        </row>
        <row r="4">
          <cell r="A4" t="str">
            <v>30400008218</v>
          </cell>
          <cell r="B4" t="str">
            <v>CH01</v>
          </cell>
          <cell r="C4" t="str">
            <v>52DH0117</v>
          </cell>
          <cell r="D4" t="str">
            <v>S/F ASSLY GEAR SHIFT LEVER COMP PULSAR</v>
          </cell>
          <cell r="E4" t="str">
            <v>Misc.</v>
          </cell>
          <cell r="F4" t="str">
            <v>LEVER FOUND BEND</v>
          </cell>
          <cell r="G4" t="str">
            <v>02</v>
          </cell>
          <cell r="H4" t="str">
            <v>Vendor Claim</v>
          </cell>
          <cell r="I4" t="str">
            <v>100186</v>
          </cell>
          <cell r="J4" t="str">
            <v>UMA PRECISION LIMITED</v>
          </cell>
          <cell r="K4" t="str">
            <v>MF3</v>
          </cell>
          <cell r="L4">
            <v>38463</v>
          </cell>
          <cell r="M4">
            <v>1</v>
          </cell>
        </row>
        <row r="5">
          <cell r="A5" t="str">
            <v>30400008262</v>
          </cell>
          <cell r="B5" t="str">
            <v>CH01</v>
          </cell>
          <cell r="C5" t="str">
            <v>52DH0117</v>
          </cell>
          <cell r="D5" t="str">
            <v>S/F ASSLY GEAR SHIFT LEVER COMP PULSAR</v>
          </cell>
          <cell r="E5" t="str">
            <v>Oversize</v>
          </cell>
          <cell r="F5" t="str">
            <v>DIM 38.2 O/S</v>
          </cell>
          <cell r="G5" t="str">
            <v>02</v>
          </cell>
          <cell r="H5" t="str">
            <v>Vendor Claim</v>
          </cell>
          <cell r="I5" t="str">
            <v>100186</v>
          </cell>
          <cell r="J5" t="str">
            <v>UMA PRECISION LIMITED</v>
          </cell>
          <cell r="K5" t="str">
            <v>MF3</v>
          </cell>
          <cell r="L5">
            <v>38463</v>
          </cell>
          <cell r="M5">
            <v>1</v>
          </cell>
        </row>
        <row r="6">
          <cell r="A6" t="str">
            <v>30400008262</v>
          </cell>
          <cell r="B6" t="str">
            <v>CH01</v>
          </cell>
          <cell r="C6" t="str">
            <v>52DH0117</v>
          </cell>
          <cell r="D6" t="str">
            <v>S/F ASSLY GEAR SHIFT LEVER COMP PULSAR</v>
          </cell>
          <cell r="E6" t="str">
            <v>Incomplete Machining</v>
          </cell>
          <cell r="F6" t="str">
            <v>LEVER SPRING MISSING</v>
          </cell>
          <cell r="G6" t="str">
            <v>02</v>
          </cell>
          <cell r="H6" t="str">
            <v>Vendor Claim</v>
          </cell>
          <cell r="I6" t="str">
            <v>100186</v>
          </cell>
          <cell r="J6" t="str">
            <v>UMA PRECISION LIMITED</v>
          </cell>
          <cell r="K6" t="str">
            <v>MF3</v>
          </cell>
          <cell r="L6">
            <v>38465</v>
          </cell>
          <cell r="M6">
            <v>1</v>
          </cell>
        </row>
        <row r="7">
          <cell r="A7" t="str">
            <v>30400008262</v>
          </cell>
          <cell r="B7" t="str">
            <v>CH01</v>
          </cell>
          <cell r="C7" t="str">
            <v>52DH0117</v>
          </cell>
          <cell r="D7" t="str">
            <v>S/F ASSLY GEAR SHIFT LEVER COMP PULSAR</v>
          </cell>
          <cell r="E7" t="str">
            <v>Oversize</v>
          </cell>
          <cell r="F7" t="str">
            <v>HEIGHT OVERSIZE</v>
          </cell>
          <cell r="G7" t="str">
            <v>02</v>
          </cell>
          <cell r="H7" t="str">
            <v>Vendor Claim</v>
          </cell>
          <cell r="I7" t="str">
            <v>100186</v>
          </cell>
          <cell r="J7" t="str">
            <v>UMA PRECISION LIMITED</v>
          </cell>
          <cell r="K7" t="str">
            <v>MF3</v>
          </cell>
          <cell r="L7">
            <v>38472</v>
          </cell>
          <cell r="M7">
            <v>1</v>
          </cell>
        </row>
        <row r="8">
          <cell r="A8" t="str">
            <v>30400008262</v>
          </cell>
          <cell r="B8" t="str">
            <v>CH01</v>
          </cell>
          <cell r="C8" t="str">
            <v>52DH0117</v>
          </cell>
          <cell r="D8" t="str">
            <v>S/F ASSLY GEAR SHIFT LEVER COMP PULSAR</v>
          </cell>
          <cell r="E8" t="str">
            <v>Misc.</v>
          </cell>
          <cell r="F8" t="str">
            <v>BEND</v>
          </cell>
          <cell r="G8" t="str">
            <v>02</v>
          </cell>
          <cell r="H8" t="str">
            <v>Vendor Claim</v>
          </cell>
          <cell r="I8" t="str">
            <v>100186</v>
          </cell>
          <cell r="J8" t="str">
            <v>UMA PRECISION LIMITED</v>
          </cell>
          <cell r="K8" t="str">
            <v>MF3</v>
          </cell>
          <cell r="L8">
            <v>38472</v>
          </cell>
          <cell r="M8">
            <v>1</v>
          </cell>
        </row>
        <row r="9">
          <cell r="A9" t="str">
            <v>30400008280</v>
          </cell>
          <cell r="B9" t="str">
            <v>CH01</v>
          </cell>
          <cell r="C9" t="str">
            <v>52DH0117</v>
          </cell>
          <cell r="D9" t="str">
            <v>S/F ASSLY GEAR SHIFT LEVER COMP PULSAR</v>
          </cell>
          <cell r="E9" t="str">
            <v>Damage</v>
          </cell>
          <cell r="F9" t="str">
            <v>DENT ON OD</v>
          </cell>
          <cell r="G9" t="str">
            <v>02</v>
          </cell>
          <cell r="H9" t="str">
            <v>Vendor Claim</v>
          </cell>
          <cell r="I9" t="str">
            <v>100186</v>
          </cell>
          <cell r="J9" t="str">
            <v>UMA PRECISION LIMITED</v>
          </cell>
          <cell r="K9" t="str">
            <v>MF3</v>
          </cell>
          <cell r="L9">
            <v>38472</v>
          </cell>
          <cell r="M9">
            <v>1</v>
          </cell>
        </row>
        <row r="10">
          <cell r="A10" t="str">
            <v>30400008281</v>
          </cell>
          <cell r="B10" t="str">
            <v>CH01</v>
          </cell>
          <cell r="C10" t="str">
            <v>DH101013</v>
          </cell>
          <cell r="D10" t="str">
            <v>BOLT - GEAR SHIFT DRUM STOOPER</v>
          </cell>
          <cell r="E10" t="str">
            <v>Oversize</v>
          </cell>
          <cell r="F10" t="str">
            <v>OD O/S</v>
          </cell>
          <cell r="G10" t="str">
            <v>02</v>
          </cell>
          <cell r="H10" t="str">
            <v>Vendor Claim</v>
          </cell>
          <cell r="I10" t="str">
            <v>100186</v>
          </cell>
          <cell r="J10" t="str">
            <v>UMA PRECISION LIMITED</v>
          </cell>
          <cell r="K10" t="str">
            <v>MF3</v>
          </cell>
          <cell r="L10">
            <v>38463</v>
          </cell>
          <cell r="M10">
            <v>12</v>
          </cell>
        </row>
        <row r="11">
          <cell r="A11" t="str">
            <v>30400008357</v>
          </cell>
          <cell r="B11" t="str">
            <v>CH01</v>
          </cell>
          <cell r="C11" t="str">
            <v>DS101104</v>
          </cell>
          <cell r="D11" t="str">
            <v>BOLT - GEAR SHIFT DRUM STOPPER</v>
          </cell>
          <cell r="E11" t="str">
            <v>Misc.</v>
          </cell>
          <cell r="F11" t="str">
            <v>BURR NEAR UNDERCUT</v>
          </cell>
          <cell r="G11" t="str">
            <v>02</v>
          </cell>
          <cell r="H11" t="str">
            <v>Vendor Claim</v>
          </cell>
          <cell r="I11" t="str">
            <v>100186</v>
          </cell>
          <cell r="J11" t="str">
            <v>UMA PRECISION LIMITED</v>
          </cell>
          <cell r="K11" t="str">
            <v>MF3</v>
          </cell>
          <cell r="L11">
            <v>38461</v>
          </cell>
          <cell r="M11">
            <v>25</v>
          </cell>
        </row>
        <row r="12">
          <cell r="A12" t="str">
            <v>30400008357</v>
          </cell>
          <cell r="B12" t="str">
            <v>CH01</v>
          </cell>
          <cell r="C12" t="str">
            <v>DS101134</v>
          </cell>
          <cell r="D12" t="str">
            <v>LEVER COMPLETE - GEAR SHIFT</v>
          </cell>
          <cell r="E12" t="str">
            <v>Misc.</v>
          </cell>
          <cell r="F12" t="str">
            <v>LEVER SPRING MISSING</v>
          </cell>
          <cell r="G12" t="str">
            <v>02</v>
          </cell>
          <cell r="H12" t="str">
            <v>Vendor Claim</v>
          </cell>
          <cell r="I12" t="str">
            <v>100186</v>
          </cell>
          <cell r="J12" t="str">
            <v>UMA PRECISION LIMITED</v>
          </cell>
          <cell r="K12" t="str">
            <v>MF3</v>
          </cell>
          <cell r="L12">
            <v>38461</v>
          </cell>
          <cell r="M12">
            <v>1</v>
          </cell>
        </row>
        <row r="13">
          <cell r="A13" t="str">
            <v>30400008423</v>
          </cell>
          <cell r="B13" t="str">
            <v>CH01</v>
          </cell>
          <cell r="C13" t="str">
            <v>DS101134</v>
          </cell>
          <cell r="D13" t="str">
            <v>LEVER COMPLETE - GEAR SHIFT</v>
          </cell>
          <cell r="E13" t="str">
            <v>Misc.</v>
          </cell>
          <cell r="F13" t="str">
            <v>BEND LEVER</v>
          </cell>
          <cell r="G13" t="str">
            <v>02</v>
          </cell>
          <cell r="H13" t="str">
            <v>Vendor Claim</v>
          </cell>
          <cell r="I13" t="str">
            <v>100186</v>
          </cell>
          <cell r="J13" t="str">
            <v>UMA PRECISION LIMITED</v>
          </cell>
          <cell r="K13" t="str">
            <v>MF3</v>
          </cell>
          <cell r="L13">
            <v>38465</v>
          </cell>
          <cell r="M13">
            <v>2</v>
          </cell>
        </row>
        <row r="14">
          <cell r="A14" t="str">
            <v>30400008423</v>
          </cell>
          <cell r="B14" t="str">
            <v>CH01</v>
          </cell>
          <cell r="C14" t="str">
            <v>DS101134</v>
          </cell>
          <cell r="D14" t="str">
            <v>LEVER COMPLETE - GEAR SHIFT</v>
          </cell>
          <cell r="E14" t="str">
            <v>Damage</v>
          </cell>
          <cell r="F14" t="str">
            <v>T ON OD</v>
          </cell>
          <cell r="G14" t="str">
            <v>02</v>
          </cell>
          <cell r="H14" t="str">
            <v>Vendor Claim</v>
          </cell>
          <cell r="I14" t="str">
            <v>100186</v>
          </cell>
          <cell r="J14" t="str">
            <v>UMA PRECISION LIMITED</v>
          </cell>
          <cell r="K14" t="str">
            <v>MF3</v>
          </cell>
          <cell r="L14">
            <v>38469</v>
          </cell>
          <cell r="M14">
            <v>1</v>
          </cell>
        </row>
        <row r="15">
          <cell r="A15" t="str">
            <v>30400008423</v>
          </cell>
          <cell r="B15" t="str">
            <v>CH01</v>
          </cell>
          <cell r="C15" t="str">
            <v>DS101134</v>
          </cell>
          <cell r="D15" t="str">
            <v>LEVER COMPLETE - GEAR SHIFT</v>
          </cell>
          <cell r="E15" t="str">
            <v>Misc.</v>
          </cell>
          <cell r="F15" t="str">
            <v>ARM STICKY</v>
          </cell>
          <cell r="G15" t="str">
            <v>02</v>
          </cell>
          <cell r="H15" t="str">
            <v>Vendor Claim</v>
          </cell>
          <cell r="I15" t="str">
            <v>100186</v>
          </cell>
          <cell r="J15" t="str">
            <v>UMA PRECISION LIMITED</v>
          </cell>
          <cell r="K15" t="str">
            <v>MF3</v>
          </cell>
          <cell r="L15">
            <v>38469</v>
          </cell>
          <cell r="M15">
            <v>1</v>
          </cell>
        </row>
        <row r="16">
          <cell r="A16" t="str">
            <v>30400008424</v>
          </cell>
          <cell r="B16" t="str">
            <v>CH01</v>
          </cell>
          <cell r="C16" t="str">
            <v>DS101134</v>
          </cell>
          <cell r="D16" t="str">
            <v>LEVER COMPLETE - GEAR SHIFT</v>
          </cell>
          <cell r="E16" t="str">
            <v>Misc.</v>
          </cell>
          <cell r="F16" t="str">
            <v>SPRING MISSING</v>
          </cell>
          <cell r="G16" t="str">
            <v>02</v>
          </cell>
          <cell r="H16" t="str">
            <v>Vendor Claim</v>
          </cell>
          <cell r="I16" t="str">
            <v>100186</v>
          </cell>
          <cell r="J16" t="str">
            <v>UMA PRECISION LIMITED</v>
          </cell>
          <cell r="K16" t="str">
            <v>MF3</v>
          </cell>
          <cell r="L16">
            <v>38472</v>
          </cell>
          <cell r="M16">
            <v>1</v>
          </cell>
        </row>
        <row r="17">
          <cell r="A17" t="str">
            <v>30400008424</v>
          </cell>
          <cell r="B17" t="str">
            <v>CH01</v>
          </cell>
          <cell r="C17" t="str">
            <v>DS101134</v>
          </cell>
          <cell r="D17" t="str">
            <v>LEVER COMPLETE - GEAR SHIFT</v>
          </cell>
          <cell r="E17" t="str">
            <v>Misc.</v>
          </cell>
          <cell r="F17" t="str">
            <v>STICKY</v>
          </cell>
          <cell r="G17" t="str">
            <v>02</v>
          </cell>
          <cell r="H17" t="str">
            <v>Vendor Claim</v>
          </cell>
          <cell r="I17" t="str">
            <v>100186</v>
          </cell>
          <cell r="J17" t="str">
            <v>UMA PRECISION LIMITED</v>
          </cell>
          <cell r="K17" t="str">
            <v>MF3</v>
          </cell>
          <cell r="L17">
            <v>38472</v>
          </cell>
          <cell r="M17">
            <v>1</v>
          </cell>
        </row>
        <row r="18">
          <cell r="A18" t="str">
            <v>30400008424</v>
          </cell>
          <cell r="B18" t="str">
            <v>CH01</v>
          </cell>
          <cell r="C18" t="str">
            <v>DS101134</v>
          </cell>
          <cell r="D18" t="str">
            <v>LEVER COMPLETE - GEAR SHIFT</v>
          </cell>
          <cell r="E18" t="str">
            <v>Oversize</v>
          </cell>
          <cell r="F18" t="str">
            <v>OD UNDERSIZE</v>
          </cell>
          <cell r="G18" t="str">
            <v>02</v>
          </cell>
          <cell r="H18" t="str">
            <v>Vendor Claim</v>
          </cell>
          <cell r="I18" t="str">
            <v>100186</v>
          </cell>
          <cell r="J18" t="str">
            <v>UMA PRECISION LIMITED</v>
          </cell>
          <cell r="K18" t="str">
            <v>MF3</v>
          </cell>
          <cell r="L18">
            <v>38472</v>
          </cell>
          <cell r="M18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g_03_quality"/>
      <sheetName val="FUNC.OBJECTIVE 03-04 (latest)"/>
      <sheetName val="Grproductivity"/>
      <sheetName val="Productivity"/>
      <sheetName val="Grcelloee"/>
      <sheetName val="Cell OEE"/>
      <sheetName val="oee_trend"/>
      <sheetName val="GrQuality"/>
      <sheetName val="quality"/>
      <sheetName val="ppm"/>
      <sheetName val="Aug-03-quality"/>
      <sheetName val="Cost-Reduction"/>
      <sheetName val="Cost_Actual"/>
      <sheetName val="cost-Ch-2s"/>
      <sheetName val="cost-Ch-4S"/>
      <sheetName val="Cost-M-80"/>
      <sheetName val="LABOUR COST"/>
      <sheetName val="TOOL"/>
      <sheetName val="CONSUMABLES"/>
      <sheetName val="POWERSV"/>
      <sheetName val="MC SPARES"/>
      <sheetName val="Rej_cost(03-04)"/>
      <sheetName val="Rejection Cost_02_03"/>
      <sheetName val="delivery(eng_assly)"/>
      <sheetName val="delivery(Interplant)"/>
      <sheetName val="delivery(Spares)"/>
      <sheetName val="WIP"/>
      <sheetName val="SHE"/>
      <sheetName val="methods"/>
      <sheetName val="MPD"/>
      <sheetName val="IR"/>
      <sheetName val="DATA SPGR14"/>
      <sheetName val="super 5 port"/>
      <sheetName val="super"/>
      <sheetName val="ghorpade "/>
      <sheetName val="INDJH"/>
      <sheetName val="OP 20 "/>
      <sheetName val="DJ06"/>
      <sheetName val="OP 20"/>
      <sheetName val="Ø40h11 MSA"/>
      <sheetName val="Sheet1"/>
      <sheetName val="d42_SMS-aug03"/>
      <sheetName val="OP PROPOSAL 23.07.2011"/>
      <sheetName val="ENGINE_LOSS"/>
      <sheetName val="02"/>
      <sheetName val="03"/>
      <sheetName val="08"/>
      <sheetName val="13"/>
      <sheetName val="No Material"/>
      <sheetName val="#REF!"/>
      <sheetName val="TB"/>
      <sheetName val="BSHEETSUBSCH"/>
      <sheetName val="BSHEET"/>
      <sheetName val="P_L_APPRO"/>
      <sheetName val="Summary"/>
      <sheetName val="CUSTOMER GROUP WISE"/>
      <sheetName val="Defect_Details"/>
      <sheetName val="Component"/>
      <sheetName val="QM Matrix _2_"/>
      <sheetName val="VAAPR03"/>
      <sheetName val="total"/>
      <sheetName val="Apr_05"/>
      <sheetName val="BASEDATA"/>
      <sheetName val="OP 30"/>
      <sheetName val="Macro3"/>
      <sheetName val="COUP24"/>
      <sheetName val="470_2"/>
      <sheetName val="BRAKE"/>
      <sheetName val="진행 DATA (2)"/>
      <sheetName val="OUT_PUT"/>
      <sheetName val="126.255"/>
      <sheetName val="Ø150.2h11 MSA"/>
      <sheetName val="FUNC_OBJECTIVE_03-04_(latest)"/>
      <sheetName val="Cell_OEE"/>
      <sheetName val="LABOUR_COST"/>
      <sheetName val="MC_SPARES"/>
      <sheetName val="Rejection_Cost_02_03"/>
      <sheetName val="super_5_port"/>
      <sheetName val="DATA_SPGR14"/>
      <sheetName val="STAGEIMPROV"/>
      <sheetName val="Annahmen"/>
      <sheetName val="DWPM"/>
      <sheetName val="소유주(원)"/>
      <sheetName val="OPT손익 내수"/>
      <sheetName val="OPT손익 수출"/>
      <sheetName val="BASIC-A TO JUN"/>
      <sheetName val="Tooling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LVEKAR"/>
      <sheetName val="ghorpade "/>
      <sheetName val="WALVEKAR (2)"/>
      <sheetName val="M80"/>
      <sheetName val="CHETAK2S"/>
      <sheetName val="Sheet3"/>
      <sheetName val="ACTU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N51"/>
  <sheetViews>
    <sheetView showGridLines="0" tabSelected="1" view="pageBreakPreview" zoomScaleSheetLayoutView="75" workbookViewId="0">
      <selection activeCell="D1" sqref="D1:K4"/>
    </sheetView>
  </sheetViews>
  <sheetFormatPr defaultRowHeight="12.75"/>
  <cols>
    <col min="1" max="1" width="9.140625" style="22"/>
    <col min="2" max="2" width="10.7109375" style="22" customWidth="1"/>
    <col min="3" max="3" width="7.140625" style="22" customWidth="1"/>
    <col min="4" max="8" width="9.140625" style="22"/>
    <col min="9" max="9" width="10.140625" style="22" customWidth="1"/>
    <col min="10" max="10" width="9.140625" style="22"/>
    <col min="11" max="11" width="14.5703125" style="22" customWidth="1"/>
    <col min="12" max="16384" width="9.140625" style="22"/>
  </cols>
  <sheetData>
    <row r="1" spans="1:11" ht="13.5" customHeight="1" thickTop="1">
      <c r="A1" s="1117"/>
      <c r="B1" s="1118"/>
      <c r="C1" s="1118"/>
      <c r="D1" s="1107" t="s">
        <v>563</v>
      </c>
      <c r="E1" s="1108"/>
      <c r="F1" s="1108"/>
      <c r="G1" s="1108"/>
      <c r="H1" s="1108"/>
      <c r="I1" s="1108"/>
      <c r="J1" s="1108"/>
      <c r="K1" s="1109"/>
    </row>
    <row r="2" spans="1:11" ht="12.75" customHeight="1">
      <c r="A2" s="1119"/>
      <c r="B2" s="1120"/>
      <c r="C2" s="1120"/>
      <c r="D2" s="1110"/>
      <c r="E2" s="1111"/>
      <c r="F2" s="1111"/>
      <c r="G2" s="1111"/>
      <c r="H2" s="1111"/>
      <c r="I2" s="1111"/>
      <c r="J2" s="1111"/>
      <c r="K2" s="1112"/>
    </row>
    <row r="3" spans="1:11" ht="12.75" customHeight="1">
      <c r="A3" s="1119"/>
      <c r="B3" s="1120"/>
      <c r="C3" s="1120"/>
      <c r="D3" s="1110"/>
      <c r="E3" s="1111"/>
      <c r="F3" s="1111"/>
      <c r="G3" s="1111"/>
      <c r="H3" s="1111"/>
      <c r="I3" s="1111"/>
      <c r="J3" s="1111"/>
      <c r="K3" s="1112"/>
    </row>
    <row r="4" spans="1:11" ht="13.5" customHeight="1" thickBot="1">
      <c r="A4" s="1121"/>
      <c r="B4" s="1122"/>
      <c r="C4" s="1122"/>
      <c r="D4" s="1113"/>
      <c r="E4" s="1114"/>
      <c r="F4" s="1114"/>
      <c r="G4" s="1114"/>
      <c r="H4" s="1114"/>
      <c r="I4" s="1114"/>
      <c r="J4" s="1114"/>
      <c r="K4" s="1115"/>
    </row>
    <row r="5" spans="1:11" ht="13.5" thickTop="1">
      <c r="A5" s="23"/>
      <c r="K5" s="24"/>
    </row>
    <row r="6" spans="1:11" ht="15">
      <c r="A6" s="23"/>
      <c r="G6" s="533" t="s">
        <v>0</v>
      </c>
      <c r="K6" s="24"/>
    </row>
    <row r="7" spans="1:11">
      <c r="A7" s="23"/>
      <c r="K7" s="24"/>
    </row>
    <row r="8" spans="1:11">
      <c r="A8" s="23"/>
      <c r="K8" s="24"/>
    </row>
    <row r="9" spans="1:11">
      <c r="A9" s="23"/>
      <c r="K9" s="24"/>
    </row>
    <row r="10" spans="1:11">
      <c r="A10" s="23"/>
      <c r="K10" s="24"/>
    </row>
    <row r="11" spans="1:11">
      <c r="A11" s="23"/>
      <c r="K11" s="24"/>
    </row>
    <row r="12" spans="1:11">
      <c r="A12" s="23"/>
      <c r="K12" s="24"/>
    </row>
    <row r="13" spans="1:11">
      <c r="A13" s="23"/>
      <c r="K13" s="24"/>
    </row>
    <row r="14" spans="1:11">
      <c r="A14" s="23"/>
      <c r="K14" s="24"/>
    </row>
    <row r="15" spans="1:11">
      <c r="A15" s="23"/>
      <c r="K15" s="24"/>
    </row>
    <row r="16" spans="1:11">
      <c r="A16" s="23"/>
      <c r="K16" s="24"/>
    </row>
    <row r="17" spans="1:11">
      <c r="A17" s="23"/>
      <c r="K17" s="24"/>
    </row>
    <row r="18" spans="1:11">
      <c r="A18" s="23"/>
      <c r="K18" s="24"/>
    </row>
    <row r="19" spans="1:11">
      <c r="A19" s="23"/>
      <c r="K19" s="24"/>
    </row>
    <row r="20" spans="1:11">
      <c r="A20" s="23"/>
      <c r="K20" s="24"/>
    </row>
    <row r="21" spans="1:11">
      <c r="A21" s="23"/>
      <c r="K21" s="24"/>
    </row>
    <row r="22" spans="1:11">
      <c r="A22" s="23"/>
      <c r="K22" s="24"/>
    </row>
    <row r="23" spans="1:11">
      <c r="A23" s="23"/>
      <c r="K23" s="24"/>
    </row>
    <row r="24" spans="1:11">
      <c r="A24" s="23"/>
      <c r="K24" s="24"/>
    </row>
    <row r="25" spans="1:11">
      <c r="A25" s="23"/>
      <c r="K25" s="24"/>
    </row>
    <row r="26" spans="1:11">
      <c r="A26" s="23"/>
      <c r="K26" s="24"/>
    </row>
    <row r="27" spans="1:11">
      <c r="A27" s="23"/>
      <c r="K27" s="24"/>
    </row>
    <row r="28" spans="1:11">
      <c r="A28" s="23"/>
      <c r="K28" s="24"/>
    </row>
    <row r="29" spans="1:11">
      <c r="A29" s="23"/>
      <c r="K29" s="24"/>
    </row>
    <row r="30" spans="1:11">
      <c r="A30" s="23"/>
      <c r="K30" s="24"/>
    </row>
    <row r="31" spans="1:11">
      <c r="A31" s="23"/>
      <c r="K31" s="24"/>
    </row>
    <row r="32" spans="1:11">
      <c r="A32" s="23"/>
      <c r="K32" s="24"/>
    </row>
    <row r="33" spans="1:14" ht="26.25">
      <c r="A33" s="23"/>
      <c r="B33" s="28" t="s">
        <v>385</v>
      </c>
      <c r="C33" s="29"/>
      <c r="D33" s="29"/>
      <c r="E33" s="29"/>
      <c r="F33" s="30"/>
      <c r="G33" s="30"/>
      <c r="H33" s="30"/>
      <c r="K33" s="24"/>
    </row>
    <row r="34" spans="1:14" ht="26.25">
      <c r="A34" s="31" t="s">
        <v>643</v>
      </c>
      <c r="C34" s="29"/>
      <c r="D34" s="29"/>
      <c r="E34" s="29"/>
      <c r="F34" s="30"/>
      <c r="G34" s="30"/>
      <c r="H34" s="30"/>
      <c r="K34" s="24"/>
    </row>
    <row r="35" spans="1:14" ht="17.25" customHeight="1">
      <c r="A35" s="23"/>
      <c r="B35" s="551"/>
      <c r="C35" s="29"/>
      <c r="D35" s="29"/>
      <c r="E35" s="29"/>
      <c r="F35" s="30"/>
      <c r="G35" s="30"/>
      <c r="H35" s="30"/>
      <c r="K35" s="24"/>
    </row>
    <row r="36" spans="1:14" ht="26.25">
      <c r="A36" s="23"/>
      <c r="B36" s="31"/>
      <c r="C36" s="29"/>
      <c r="D36" s="29"/>
      <c r="E36" s="29"/>
      <c r="F36" s="30"/>
      <c r="G36" s="30"/>
      <c r="H36" s="30"/>
      <c r="K36" s="24"/>
    </row>
    <row r="37" spans="1:14" ht="26.25">
      <c r="A37" s="23"/>
      <c r="B37" s="29"/>
      <c r="C37" s="29"/>
      <c r="D37" s="29"/>
      <c r="E37" s="29"/>
      <c r="F37" s="30"/>
      <c r="G37" s="30"/>
      <c r="H37" s="30"/>
      <c r="K37" s="24"/>
    </row>
    <row r="38" spans="1:14" ht="26.25">
      <c r="A38" s="23"/>
      <c r="B38" s="32" t="s">
        <v>69</v>
      </c>
      <c r="C38" s="29"/>
      <c r="D38" s="29"/>
      <c r="E38" s="29"/>
      <c r="F38" s="30"/>
      <c r="G38" s="30"/>
      <c r="H38" s="30"/>
      <c r="K38" s="24"/>
    </row>
    <row r="39" spans="1:14" ht="26.25">
      <c r="A39" s="23"/>
      <c r="B39" s="33" t="s">
        <v>565</v>
      </c>
      <c r="C39" s="29"/>
      <c r="D39" s="29"/>
      <c r="E39" s="29"/>
      <c r="F39" s="30"/>
      <c r="G39" s="30"/>
      <c r="H39" s="30"/>
      <c r="K39" s="24"/>
    </row>
    <row r="40" spans="1:14" ht="14.25">
      <c r="A40" s="23"/>
      <c r="B40" s="627" t="s">
        <v>564</v>
      </c>
      <c r="K40" s="24"/>
    </row>
    <row r="41" spans="1:14">
      <c r="A41" s="23"/>
      <c r="K41" s="24"/>
    </row>
    <row r="42" spans="1:14">
      <c r="A42" s="23"/>
      <c r="K42" s="24"/>
    </row>
    <row r="43" spans="1:14">
      <c r="A43" s="23"/>
      <c r="K43" s="24"/>
    </row>
    <row r="44" spans="1:14">
      <c r="A44" s="23"/>
      <c r="K44" s="24"/>
    </row>
    <row r="45" spans="1:14" ht="20.25">
      <c r="A45" s="23"/>
      <c r="B45" s="34" t="s">
        <v>70</v>
      </c>
      <c r="K45" s="24"/>
    </row>
    <row r="46" spans="1:14">
      <c r="A46" s="23"/>
      <c r="K46" s="24"/>
    </row>
    <row r="47" spans="1:14" ht="20.25">
      <c r="A47" s="23"/>
      <c r="B47" s="35" t="s">
        <v>71</v>
      </c>
      <c r="C47" s="1116" t="s">
        <v>72</v>
      </c>
      <c r="D47" s="1116"/>
      <c r="E47" s="1116"/>
      <c r="F47" s="1116"/>
      <c r="G47" s="1116"/>
      <c r="H47" s="1116" t="s">
        <v>73</v>
      </c>
      <c r="I47" s="1116"/>
      <c r="J47" s="35" t="s">
        <v>74</v>
      </c>
      <c r="K47" s="24"/>
      <c r="N47" s="610"/>
    </row>
    <row r="48" spans="1:14" ht="18">
      <c r="A48" s="23"/>
      <c r="B48" s="36">
        <v>1</v>
      </c>
      <c r="C48" s="1104" t="s">
        <v>651</v>
      </c>
      <c r="D48" s="1104"/>
      <c r="E48" s="1104"/>
      <c r="F48" s="1104"/>
      <c r="G48" s="1104"/>
      <c r="H48" s="1105" t="s">
        <v>901</v>
      </c>
      <c r="I48" s="1106"/>
      <c r="J48" s="36" t="s">
        <v>644</v>
      </c>
      <c r="K48" s="24"/>
    </row>
    <row r="49" spans="1:11" ht="18">
      <c r="A49" s="23"/>
      <c r="B49" s="37"/>
      <c r="C49" s="37"/>
      <c r="D49" s="37"/>
      <c r="E49" s="37"/>
      <c r="F49" s="37"/>
      <c r="G49" s="37"/>
      <c r="H49" s="38"/>
      <c r="I49" s="38"/>
      <c r="J49" s="37"/>
      <c r="K49" s="24"/>
    </row>
    <row r="50" spans="1:11" ht="13.5" thickBot="1">
      <c r="A50" s="25"/>
      <c r="B50" s="26"/>
      <c r="C50" s="26"/>
      <c r="D50" s="26"/>
      <c r="E50" s="26"/>
      <c r="F50" s="26"/>
      <c r="G50" s="26"/>
      <c r="H50" s="26"/>
      <c r="I50" s="26"/>
      <c r="J50" s="26"/>
      <c r="K50" s="27"/>
    </row>
    <row r="51" spans="1:11" ht="13.5" thickTop="1"/>
  </sheetData>
  <mergeCells count="7">
    <mergeCell ref="C48:G48"/>
    <mergeCell ref="H48:I48"/>
    <mergeCell ref="D1:K4"/>
    <mergeCell ref="C47:G47"/>
    <mergeCell ref="H47:I47"/>
    <mergeCell ref="A1:C3"/>
    <mergeCell ref="A4:C4"/>
  </mergeCells>
  <phoneticPr fontId="51" type="noConversion"/>
  <printOptions horizontalCentered="1" verticalCentered="1"/>
  <pageMargins left="0" right="0" top="0" bottom="0" header="0.5" footer="0.5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indexed="42"/>
  </sheetPr>
  <dimension ref="A1:R21"/>
  <sheetViews>
    <sheetView showGridLines="0" view="pageBreakPreview" workbookViewId="0">
      <selection activeCell="T7" sqref="T7"/>
    </sheetView>
  </sheetViews>
  <sheetFormatPr defaultRowHeight="11.25"/>
  <cols>
    <col min="1" max="1" width="18" style="532" customWidth="1"/>
    <col min="2" max="2" width="13.28515625" style="532" customWidth="1"/>
    <col min="3" max="3" width="14.28515625" style="532" customWidth="1"/>
    <col min="4" max="4" width="10.42578125" style="532" customWidth="1"/>
    <col min="5" max="5" width="13.28515625" style="532" customWidth="1"/>
    <col min="6" max="6" width="10.140625" style="532" customWidth="1"/>
    <col min="7" max="7" width="10" style="532" customWidth="1"/>
    <col min="8" max="8" width="6.85546875" style="532" customWidth="1"/>
    <col min="9" max="9" width="6" style="532" customWidth="1"/>
    <col min="10" max="10" width="9.42578125" style="532" customWidth="1"/>
    <col min="11" max="11" width="12.7109375" style="532" customWidth="1"/>
    <col min="12" max="12" width="13.42578125" style="532" customWidth="1"/>
    <col min="13" max="13" width="5.85546875" style="532" customWidth="1"/>
    <col min="14" max="14" width="9.5703125" style="532" customWidth="1"/>
    <col min="15" max="15" width="15.7109375" style="532" customWidth="1"/>
    <col min="16" max="16" width="7.7109375" style="532" customWidth="1"/>
    <col min="17" max="16384" width="9.140625" style="532"/>
  </cols>
  <sheetData>
    <row r="1" spans="1:18" s="83" customFormat="1" ht="12.75" customHeight="1">
      <c r="A1" s="1266" t="s">
        <v>638</v>
      </c>
      <c r="B1" s="1267"/>
      <c r="C1" s="1268"/>
      <c r="D1" s="1192" t="s">
        <v>436</v>
      </c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4"/>
    </row>
    <row r="2" spans="1:18" s="83" customFormat="1" ht="12.75" customHeight="1">
      <c r="A2" s="1269"/>
      <c r="B2" s="1190"/>
      <c r="C2" s="1189"/>
      <c r="D2" s="1195"/>
      <c r="E2" s="1196"/>
      <c r="F2" s="1196"/>
      <c r="G2" s="1196"/>
      <c r="H2" s="1196"/>
      <c r="I2" s="1196"/>
      <c r="J2" s="1196"/>
      <c r="K2" s="1196"/>
      <c r="L2" s="1196"/>
      <c r="M2" s="1196"/>
      <c r="N2" s="1196"/>
      <c r="O2" s="1196"/>
      <c r="P2" s="1197"/>
    </row>
    <row r="3" spans="1:18" s="83" customFormat="1" ht="12.75" customHeight="1">
      <c r="A3" s="1269"/>
      <c r="B3" s="1190"/>
      <c r="C3" s="1189"/>
      <c r="D3" s="1195"/>
      <c r="E3" s="1196"/>
      <c r="F3" s="1196"/>
      <c r="G3" s="1196"/>
      <c r="H3" s="1196"/>
      <c r="I3" s="1196"/>
      <c r="J3" s="1196"/>
      <c r="K3" s="1196"/>
      <c r="L3" s="1196"/>
      <c r="M3" s="1196"/>
      <c r="N3" s="1196"/>
      <c r="O3" s="1196"/>
      <c r="P3" s="1197"/>
    </row>
    <row r="4" spans="1:18" s="83" customFormat="1" ht="12.75" customHeight="1">
      <c r="A4" s="1270" t="s">
        <v>578</v>
      </c>
      <c r="B4" s="1271"/>
      <c r="C4" s="1272"/>
      <c r="D4" s="1198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200"/>
    </row>
    <row r="5" spans="1:18" s="530" customFormat="1" ht="33.75">
      <c r="A5" s="593" t="s">
        <v>437</v>
      </c>
      <c r="B5" s="593" t="s">
        <v>438</v>
      </c>
      <c r="C5" s="593" t="s">
        <v>439</v>
      </c>
      <c r="D5" s="593" t="s">
        <v>440</v>
      </c>
      <c r="E5" s="593" t="s">
        <v>441</v>
      </c>
      <c r="F5" s="593" t="s">
        <v>442</v>
      </c>
      <c r="G5" s="1273" t="s">
        <v>443</v>
      </c>
      <c r="H5" s="1273"/>
      <c r="I5" s="593" t="s">
        <v>439</v>
      </c>
      <c r="J5" s="593" t="s">
        <v>440</v>
      </c>
      <c r="K5" s="593" t="s">
        <v>441</v>
      </c>
      <c r="L5" s="593" t="s">
        <v>444</v>
      </c>
      <c r="M5" s="593" t="s">
        <v>439</v>
      </c>
      <c r="N5" s="593" t="s">
        <v>440</v>
      </c>
      <c r="O5" s="593" t="s">
        <v>441</v>
      </c>
      <c r="P5" s="593" t="s">
        <v>445</v>
      </c>
    </row>
    <row r="6" spans="1:18" s="531" customFormat="1" ht="56.25" customHeight="1">
      <c r="A6" s="919" t="s">
        <v>452</v>
      </c>
      <c r="B6" s="920" t="s">
        <v>832</v>
      </c>
      <c r="C6" s="920" t="s">
        <v>35</v>
      </c>
      <c r="D6" s="920" t="s">
        <v>453</v>
      </c>
      <c r="E6" s="920" t="s">
        <v>454</v>
      </c>
      <c r="F6" s="920"/>
      <c r="G6" s="1264" t="s">
        <v>458</v>
      </c>
      <c r="H6" s="1265"/>
      <c r="I6" s="920" t="s">
        <v>35</v>
      </c>
      <c r="J6" s="920" t="s">
        <v>453</v>
      </c>
      <c r="K6" s="920" t="s">
        <v>459</v>
      </c>
      <c r="L6" s="920" t="s">
        <v>461</v>
      </c>
      <c r="M6" s="920" t="s">
        <v>35</v>
      </c>
      <c r="N6" s="920" t="s">
        <v>454</v>
      </c>
      <c r="O6" s="900" t="s">
        <v>462</v>
      </c>
      <c r="P6" s="1274"/>
    </row>
    <row r="7" spans="1:18" s="531" customFormat="1" ht="56.25" customHeight="1">
      <c r="A7" s="921" t="s">
        <v>833</v>
      </c>
      <c r="B7" s="920" t="s">
        <v>834</v>
      </c>
      <c r="C7" s="920" t="s">
        <v>35</v>
      </c>
      <c r="D7" s="920" t="s">
        <v>835</v>
      </c>
      <c r="E7" s="920" t="s">
        <v>836</v>
      </c>
      <c r="F7" s="900" t="s">
        <v>837</v>
      </c>
      <c r="G7" s="1264" t="s">
        <v>838</v>
      </c>
      <c r="H7" s="1265"/>
      <c r="I7" s="920" t="s">
        <v>35</v>
      </c>
      <c r="J7" s="920" t="s">
        <v>835</v>
      </c>
      <c r="K7" s="920" t="s">
        <v>455</v>
      </c>
      <c r="L7" s="900" t="s">
        <v>839</v>
      </c>
      <c r="M7" s="900" t="s">
        <v>35</v>
      </c>
      <c r="N7" s="900" t="s">
        <v>835</v>
      </c>
      <c r="O7" s="900" t="s">
        <v>456</v>
      </c>
      <c r="P7" s="1275"/>
    </row>
    <row r="8" spans="1:18" s="531" customFormat="1" ht="54.75" customHeight="1">
      <c r="A8" s="921" t="s">
        <v>818</v>
      </c>
      <c r="B8" s="920" t="s">
        <v>840</v>
      </c>
      <c r="C8" s="920" t="s">
        <v>35</v>
      </c>
      <c r="D8" s="920" t="s">
        <v>523</v>
      </c>
      <c r="E8" s="920" t="s">
        <v>836</v>
      </c>
      <c r="F8" s="920" t="s">
        <v>841</v>
      </c>
      <c r="G8" s="1264" t="s">
        <v>842</v>
      </c>
      <c r="H8" s="1265"/>
      <c r="I8" s="920" t="s">
        <v>35</v>
      </c>
      <c r="J8" s="920" t="s">
        <v>523</v>
      </c>
      <c r="K8" s="920" t="s">
        <v>455</v>
      </c>
      <c r="L8" s="900" t="s">
        <v>839</v>
      </c>
      <c r="M8" s="900" t="s">
        <v>35</v>
      </c>
      <c r="N8" s="920" t="s">
        <v>523</v>
      </c>
      <c r="O8" s="900" t="s">
        <v>456</v>
      </c>
      <c r="P8" s="1275"/>
    </row>
    <row r="9" spans="1:18" s="531" customFormat="1" ht="54.75" customHeight="1">
      <c r="A9" s="921" t="s">
        <v>859</v>
      </c>
      <c r="B9" s="920" t="s">
        <v>874</v>
      </c>
      <c r="C9" s="920" t="s">
        <v>35</v>
      </c>
      <c r="D9" s="920" t="s">
        <v>523</v>
      </c>
      <c r="E9" s="920" t="s">
        <v>836</v>
      </c>
      <c r="F9" s="920" t="s">
        <v>841</v>
      </c>
      <c r="G9" s="1264" t="s">
        <v>872</v>
      </c>
      <c r="H9" s="1265"/>
      <c r="I9" s="920" t="s">
        <v>35</v>
      </c>
      <c r="J9" s="920" t="s">
        <v>523</v>
      </c>
      <c r="K9" s="920" t="s">
        <v>455</v>
      </c>
      <c r="L9" s="900" t="s">
        <v>839</v>
      </c>
      <c r="M9" s="900" t="s">
        <v>35</v>
      </c>
      <c r="N9" s="920" t="s">
        <v>523</v>
      </c>
      <c r="O9" s="900" t="s">
        <v>456</v>
      </c>
      <c r="P9" s="1275"/>
    </row>
    <row r="10" spans="1:18" s="531" customFormat="1" ht="54" customHeight="1">
      <c r="A10" s="921" t="s">
        <v>853</v>
      </c>
      <c r="B10" s="920" t="s">
        <v>874</v>
      </c>
      <c r="C10" s="920" t="s">
        <v>35</v>
      </c>
      <c r="D10" s="920" t="s">
        <v>523</v>
      </c>
      <c r="E10" s="920" t="s">
        <v>836</v>
      </c>
      <c r="F10" s="920" t="s">
        <v>841</v>
      </c>
      <c r="G10" s="1264" t="s">
        <v>872</v>
      </c>
      <c r="H10" s="1265"/>
      <c r="I10" s="920" t="s">
        <v>35</v>
      </c>
      <c r="J10" s="920" t="s">
        <v>523</v>
      </c>
      <c r="K10" s="920" t="s">
        <v>455</v>
      </c>
      <c r="L10" s="900" t="s">
        <v>839</v>
      </c>
      <c r="M10" s="900" t="s">
        <v>35</v>
      </c>
      <c r="N10" s="920" t="s">
        <v>523</v>
      </c>
      <c r="O10" s="900" t="s">
        <v>456</v>
      </c>
      <c r="P10" s="1275"/>
      <c r="R10" s="642"/>
    </row>
    <row r="11" spans="1:18" s="531" customFormat="1" ht="54" customHeight="1">
      <c r="A11" s="921" t="s">
        <v>854</v>
      </c>
      <c r="B11" s="920" t="s">
        <v>873</v>
      </c>
      <c r="C11" s="920" t="s">
        <v>35</v>
      </c>
      <c r="D11" s="920" t="s">
        <v>523</v>
      </c>
      <c r="E11" s="920" t="s">
        <v>836</v>
      </c>
      <c r="F11" s="920" t="s">
        <v>841</v>
      </c>
      <c r="G11" s="1264" t="s">
        <v>872</v>
      </c>
      <c r="H11" s="1265"/>
      <c r="I11" s="920" t="s">
        <v>35</v>
      </c>
      <c r="J11" s="920" t="s">
        <v>523</v>
      </c>
      <c r="K11" s="920" t="s">
        <v>455</v>
      </c>
      <c r="L11" s="900" t="s">
        <v>839</v>
      </c>
      <c r="M11" s="900" t="s">
        <v>35</v>
      </c>
      <c r="N11" s="920" t="s">
        <v>523</v>
      </c>
      <c r="O11" s="900" t="s">
        <v>456</v>
      </c>
      <c r="P11" s="1275"/>
      <c r="R11" s="642"/>
    </row>
    <row r="12" spans="1:18" s="531" customFormat="1" ht="54" customHeight="1">
      <c r="A12" s="921" t="s">
        <v>858</v>
      </c>
      <c r="B12" s="920" t="s">
        <v>827</v>
      </c>
      <c r="C12" s="920" t="s">
        <v>35</v>
      </c>
      <c r="D12" s="920" t="s">
        <v>523</v>
      </c>
      <c r="E12" s="920" t="s">
        <v>836</v>
      </c>
      <c r="F12" s="920" t="s">
        <v>841</v>
      </c>
      <c r="G12" s="1264" t="s">
        <v>845</v>
      </c>
      <c r="H12" s="1265"/>
      <c r="I12" s="920" t="s">
        <v>35</v>
      </c>
      <c r="J12" s="920" t="s">
        <v>523</v>
      </c>
      <c r="K12" s="920" t="s">
        <v>455</v>
      </c>
      <c r="L12" s="900" t="s">
        <v>899</v>
      </c>
      <c r="M12" s="900" t="s">
        <v>35</v>
      </c>
      <c r="N12" s="920" t="s">
        <v>523</v>
      </c>
      <c r="O12" s="900" t="s">
        <v>456</v>
      </c>
      <c r="P12" s="1275"/>
      <c r="R12" s="642"/>
    </row>
    <row r="13" spans="1:18" s="531" customFormat="1" ht="54" customHeight="1">
      <c r="A13" s="921" t="s">
        <v>824</v>
      </c>
      <c r="B13" s="920" t="s">
        <v>843</v>
      </c>
      <c r="C13" s="920" t="s">
        <v>35</v>
      </c>
      <c r="D13" s="920" t="s">
        <v>409</v>
      </c>
      <c r="E13" s="900" t="s">
        <v>454</v>
      </c>
      <c r="F13" s="920" t="s">
        <v>824</v>
      </c>
      <c r="G13" s="1264" t="s">
        <v>844</v>
      </c>
      <c r="H13" s="1265"/>
      <c r="I13" s="920" t="s">
        <v>35</v>
      </c>
      <c r="J13" s="920" t="s">
        <v>409</v>
      </c>
      <c r="K13" s="920" t="s">
        <v>455</v>
      </c>
      <c r="L13" s="899" t="s">
        <v>898</v>
      </c>
      <c r="M13" s="900" t="s">
        <v>35</v>
      </c>
      <c r="N13" s="899" t="s">
        <v>457</v>
      </c>
      <c r="O13" s="920" t="s">
        <v>631</v>
      </c>
      <c r="P13" s="1275"/>
      <c r="R13" s="642"/>
    </row>
    <row r="14" spans="1:18" s="531" customFormat="1" ht="54" customHeight="1">
      <c r="A14" s="922" t="s">
        <v>630</v>
      </c>
      <c r="B14" s="899" t="s">
        <v>558</v>
      </c>
      <c r="C14" s="899" t="s">
        <v>35</v>
      </c>
      <c r="D14" s="899" t="s">
        <v>409</v>
      </c>
      <c r="E14" s="899" t="s">
        <v>457</v>
      </c>
      <c r="F14" s="920"/>
      <c r="G14" s="1264" t="s">
        <v>559</v>
      </c>
      <c r="H14" s="1265"/>
      <c r="I14" s="899" t="s">
        <v>35</v>
      </c>
      <c r="J14" s="899" t="s">
        <v>409</v>
      </c>
      <c r="K14" s="899" t="s">
        <v>455</v>
      </c>
      <c r="L14" s="899" t="s">
        <v>896</v>
      </c>
      <c r="M14" s="899" t="s">
        <v>35</v>
      </c>
      <c r="N14" s="899" t="s">
        <v>457</v>
      </c>
      <c r="O14" s="920" t="s">
        <v>560</v>
      </c>
      <c r="P14" s="1275"/>
      <c r="R14" s="642"/>
    </row>
    <row r="15" spans="1:18" s="531" customFormat="1" ht="54" customHeight="1">
      <c r="A15" s="922" t="s">
        <v>627</v>
      </c>
      <c r="B15" s="920" t="s">
        <v>632</v>
      </c>
      <c r="C15" s="920" t="s">
        <v>35</v>
      </c>
      <c r="D15" s="920" t="s">
        <v>409</v>
      </c>
      <c r="E15" s="920" t="s">
        <v>457</v>
      </c>
      <c r="F15" s="900"/>
      <c r="G15" s="1264" t="s">
        <v>559</v>
      </c>
      <c r="H15" s="1265"/>
      <c r="I15" s="920" t="s">
        <v>35</v>
      </c>
      <c r="J15" s="920" t="s">
        <v>409</v>
      </c>
      <c r="K15" s="920" t="s">
        <v>455</v>
      </c>
      <c r="L15" s="920" t="s">
        <v>455</v>
      </c>
      <c r="M15" s="920" t="s">
        <v>35</v>
      </c>
      <c r="N15" s="920" t="s">
        <v>642</v>
      </c>
      <c r="O15" s="920" t="s">
        <v>560</v>
      </c>
      <c r="P15" s="1275"/>
      <c r="R15" s="642"/>
    </row>
    <row r="16" spans="1:18" s="530" customFormat="1">
      <c r="A16" s="1276"/>
      <c r="B16" s="1256"/>
      <c r="C16" s="1258"/>
      <c r="D16" s="1258"/>
      <c r="E16" s="1258"/>
      <c r="F16" s="1256"/>
      <c r="G16" s="1260"/>
      <c r="H16" s="1261"/>
      <c r="I16" s="1258"/>
      <c r="J16" s="1258"/>
      <c r="K16" s="1258"/>
      <c r="L16" s="1258"/>
      <c r="M16" s="1258"/>
      <c r="N16" s="1258"/>
      <c r="O16" s="1276"/>
      <c r="P16" s="1256"/>
    </row>
    <row r="17" spans="1:16" s="530" customFormat="1">
      <c r="A17" s="1276"/>
      <c r="B17" s="1256"/>
      <c r="C17" s="1258"/>
      <c r="D17" s="1258"/>
      <c r="E17" s="1258"/>
      <c r="F17" s="1256"/>
      <c r="G17" s="1260"/>
      <c r="H17" s="1261"/>
      <c r="I17" s="1258"/>
      <c r="J17" s="1258"/>
      <c r="K17" s="1258"/>
      <c r="L17" s="1258"/>
      <c r="M17" s="1258"/>
      <c r="N17" s="1258"/>
      <c r="O17" s="1276"/>
      <c r="P17" s="1256"/>
    </row>
    <row r="18" spans="1:16" s="530" customFormat="1">
      <c r="A18" s="1277"/>
      <c r="B18" s="1257"/>
      <c r="C18" s="1259"/>
      <c r="D18" s="1259"/>
      <c r="E18" s="1259"/>
      <c r="F18" s="1257"/>
      <c r="G18" s="1262"/>
      <c r="H18" s="1263"/>
      <c r="I18" s="1259"/>
      <c r="J18" s="1259"/>
      <c r="K18" s="1259"/>
      <c r="L18" s="1259"/>
      <c r="M18" s="1259"/>
      <c r="N18" s="1259"/>
      <c r="O18" s="1277"/>
      <c r="P18" s="1257"/>
    </row>
    <row r="19" spans="1:16" s="530" customFormat="1"/>
    <row r="20" spans="1:16" s="530" customFormat="1"/>
    <row r="21" spans="1:16" s="530" customFormat="1"/>
  </sheetData>
  <mergeCells count="30">
    <mergeCell ref="A1:C3"/>
    <mergeCell ref="A4:C4"/>
    <mergeCell ref="D1:P4"/>
    <mergeCell ref="G5:H5"/>
    <mergeCell ref="C16:C18"/>
    <mergeCell ref="B16:B18"/>
    <mergeCell ref="P6:P15"/>
    <mergeCell ref="A16:A18"/>
    <mergeCell ref="O16:O18"/>
    <mergeCell ref="P16:P18"/>
    <mergeCell ref="N16:N18"/>
    <mergeCell ref="L16:L18"/>
    <mergeCell ref="M16:M18"/>
    <mergeCell ref="K16:K18"/>
    <mergeCell ref="J16:J18"/>
    <mergeCell ref="I16:I18"/>
    <mergeCell ref="G6:H6"/>
    <mergeCell ref="G7:H7"/>
    <mergeCell ref="G8:H8"/>
    <mergeCell ref="G10:H10"/>
    <mergeCell ref="G13:H13"/>
    <mergeCell ref="G9:H9"/>
    <mergeCell ref="G12:H12"/>
    <mergeCell ref="G11:H11"/>
    <mergeCell ref="F16:F18"/>
    <mergeCell ref="E16:E18"/>
    <mergeCell ref="G16:H18"/>
    <mergeCell ref="D16:D18"/>
    <mergeCell ref="G14:H14"/>
    <mergeCell ref="G15:H15"/>
  </mergeCells>
  <phoneticPr fontId="51" type="noConversion"/>
  <printOptions horizontalCentered="1" verticalCentered="1"/>
  <pageMargins left="0.45" right="0.14000000000000001" top="1.03" bottom="0" header="0.25" footer="0.05"/>
  <pageSetup paperSize="9" scale="57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5">
    <tabColor indexed="42"/>
  </sheetPr>
  <dimension ref="A1:V35"/>
  <sheetViews>
    <sheetView showGridLines="0" view="pageLayout" zoomScale="70" zoomScaleSheetLayoutView="80" zoomScalePageLayoutView="70" workbookViewId="0">
      <selection activeCell="B16" sqref="B16:B17"/>
    </sheetView>
  </sheetViews>
  <sheetFormatPr defaultRowHeight="18" customHeight="1"/>
  <cols>
    <col min="1" max="1" width="18" style="104" customWidth="1"/>
    <col min="2" max="2" width="29.42578125" style="104" customWidth="1"/>
    <col min="3" max="3" width="30.42578125" style="104" customWidth="1"/>
    <col min="4" max="4" width="32.85546875" style="104" customWidth="1"/>
    <col min="5" max="5" width="25.5703125" style="104" customWidth="1"/>
    <col min="6" max="6" width="7.5703125" style="104" customWidth="1"/>
    <col min="7" max="7" width="7.7109375" style="104" customWidth="1"/>
    <col min="8" max="8" width="29" style="104" customWidth="1"/>
    <col min="9" max="9" width="13.42578125" style="104" customWidth="1"/>
    <col min="10" max="10" width="31.85546875" style="104" customWidth="1"/>
    <col min="11" max="11" width="26" style="104" customWidth="1"/>
    <col min="12" max="12" width="10.5703125" style="104" customWidth="1"/>
    <col min="13" max="13" width="8" style="104" customWidth="1"/>
    <col min="14" max="14" width="15.5703125" style="104" customWidth="1"/>
    <col min="15" max="15" width="25.42578125" style="104" customWidth="1"/>
    <col min="16" max="16" width="30.140625" style="104" customWidth="1"/>
    <col min="17" max="17" width="19.28515625" style="104" customWidth="1"/>
    <col min="18" max="16384" width="9.140625" style="104"/>
  </cols>
  <sheetData>
    <row r="1" spans="1:22" s="83" customFormat="1" ht="9" customHeight="1">
      <c r="A1" s="661"/>
      <c r="B1" s="119"/>
      <c r="C1" s="119"/>
      <c r="D1" s="119"/>
      <c r="E1" s="119"/>
      <c r="F1" s="300"/>
      <c r="G1" s="662"/>
      <c r="H1" s="663"/>
      <c r="I1" s="300" t="s">
        <v>704</v>
      </c>
      <c r="J1" s="664"/>
      <c r="K1" s="663"/>
      <c r="L1" s="665"/>
      <c r="M1" s="666"/>
      <c r="N1" s="119"/>
      <c r="O1" s="119"/>
      <c r="P1" s="119"/>
      <c r="Q1" s="119"/>
      <c r="R1" s="119"/>
      <c r="S1" s="119"/>
      <c r="T1" s="119"/>
      <c r="U1" s="119"/>
      <c r="V1" s="119"/>
    </row>
    <row r="2" spans="1:22" s="83" customFormat="1" ht="30.75" customHeight="1">
      <c r="A2" s="300"/>
      <c r="B2" s="119"/>
      <c r="C2" s="119"/>
      <c r="D2" s="119"/>
      <c r="E2" s="1279" t="s">
        <v>705</v>
      </c>
      <c r="F2" s="1279"/>
      <c r="G2" s="1279"/>
      <c r="H2" s="1279"/>
      <c r="I2" s="1279"/>
      <c r="J2" s="1279"/>
      <c r="K2" s="1279"/>
      <c r="L2" s="1279"/>
      <c r="M2" s="1279"/>
      <c r="N2" s="119"/>
      <c r="O2" s="119"/>
      <c r="P2" s="667"/>
      <c r="Q2" s="1288" t="s">
        <v>706</v>
      </c>
      <c r="R2" s="1288"/>
      <c r="S2" s="1288"/>
      <c r="T2" s="1288"/>
      <c r="U2" s="1288"/>
      <c r="V2" s="119"/>
    </row>
    <row r="3" spans="1:22" s="83" customFormat="1" ht="17.25" customHeight="1">
      <c r="A3" s="300"/>
      <c r="B3" s="119"/>
      <c r="C3" s="119"/>
      <c r="D3" s="119"/>
      <c r="E3" s="1279"/>
      <c r="F3" s="1279"/>
      <c r="G3" s="1279"/>
      <c r="H3" s="1279"/>
      <c r="I3" s="1279"/>
      <c r="J3" s="1279"/>
      <c r="K3" s="1279"/>
      <c r="L3" s="1279"/>
      <c r="M3" s="1279"/>
      <c r="N3" s="119"/>
      <c r="O3" s="119"/>
      <c r="P3" s="119"/>
      <c r="Q3" s="119"/>
      <c r="R3" s="119"/>
      <c r="S3" s="119"/>
      <c r="T3" s="668"/>
      <c r="U3" s="119"/>
      <c r="V3" s="119"/>
    </row>
    <row r="4" spans="1:22" s="83" customFormat="1" ht="21.75" customHeight="1">
      <c r="A4" s="669"/>
      <c r="B4" s="670"/>
      <c r="C4" s="670"/>
      <c r="D4" s="119"/>
      <c r="E4" s="671" t="s">
        <v>707</v>
      </c>
      <c r="F4" s="671"/>
      <c r="G4" s="672" t="s">
        <v>905</v>
      </c>
      <c r="H4" s="672"/>
      <c r="I4" s="672"/>
      <c r="J4" s="672"/>
      <c r="K4" s="673"/>
      <c r="L4" s="674"/>
      <c r="M4" s="674"/>
      <c r="N4" s="119"/>
      <c r="O4" s="119"/>
      <c r="P4" s="667"/>
      <c r="Q4" s="1289" t="s">
        <v>708</v>
      </c>
      <c r="R4" s="1289"/>
      <c r="S4" s="1289"/>
      <c r="T4" s="1289"/>
      <c r="U4" s="1289"/>
      <c r="V4" s="119"/>
    </row>
    <row r="5" spans="1:22" s="102" customFormat="1" ht="22.5" customHeight="1">
      <c r="A5" s="675"/>
      <c r="B5" s="676"/>
      <c r="C5" s="676"/>
      <c r="D5" s="677"/>
      <c r="E5" s="1290" t="s">
        <v>709</v>
      </c>
      <c r="F5" s="1290"/>
      <c r="G5" s="1291"/>
      <c r="H5" s="1291"/>
      <c r="I5" s="1291"/>
      <c r="J5" s="1291"/>
      <c r="K5" s="673"/>
      <c r="L5" s="674"/>
      <c r="M5" s="674"/>
      <c r="N5" s="678"/>
      <c r="O5" s="678"/>
      <c r="P5" s="667"/>
      <c r="Q5" s="1292" t="s">
        <v>710</v>
      </c>
      <c r="R5" s="1292"/>
      <c r="S5" s="1292"/>
      <c r="T5" s="1292"/>
      <c r="U5" s="1292"/>
      <c r="V5" s="678"/>
    </row>
    <row r="6" spans="1:22" s="103" customFormat="1" ht="19.5" customHeight="1">
      <c r="A6" s="677"/>
      <c r="B6" s="666"/>
      <c r="C6" s="666"/>
      <c r="D6" s="677"/>
      <c r="E6" s="677"/>
      <c r="F6" s="666"/>
      <c r="G6" s="679"/>
      <c r="H6" s="680"/>
      <c r="I6" s="665"/>
      <c r="J6" s="665"/>
      <c r="K6" s="680"/>
      <c r="L6" s="665"/>
      <c r="M6" s="666"/>
      <c r="N6" s="678"/>
      <c r="O6" s="678"/>
      <c r="P6" s="667"/>
      <c r="Q6" s="1278" t="s">
        <v>711</v>
      </c>
      <c r="R6" s="1278"/>
      <c r="S6" s="1278"/>
      <c r="T6" s="1278"/>
      <c r="U6" s="1278"/>
      <c r="V6" s="678"/>
    </row>
    <row r="7" spans="1:22" s="103" customFormat="1" ht="24" customHeight="1">
      <c r="A7" s="677"/>
      <c r="B7" s="666"/>
      <c r="C7" s="681" t="s">
        <v>712</v>
      </c>
      <c r="D7" s="677"/>
      <c r="E7" s="1279" t="s">
        <v>713</v>
      </c>
      <c r="F7" s="1279"/>
      <c r="G7" s="672" t="s">
        <v>714</v>
      </c>
      <c r="H7" s="672"/>
      <c r="I7" s="674"/>
      <c r="J7" s="672"/>
      <c r="K7" s="673"/>
      <c r="L7" s="674"/>
      <c r="M7" s="674"/>
      <c r="N7" s="678"/>
      <c r="O7" s="678"/>
      <c r="P7" s="667"/>
      <c r="Q7" s="1278"/>
      <c r="R7" s="1278"/>
      <c r="S7" s="1278"/>
      <c r="T7" s="1278"/>
      <c r="U7" s="1278"/>
      <c r="V7" s="678"/>
    </row>
    <row r="8" spans="1:22" s="103" customFormat="1" ht="24" customHeight="1">
      <c r="A8" s="682"/>
      <c r="B8" s="665"/>
      <c r="C8" s="665"/>
      <c r="D8" s="683"/>
      <c r="E8" s="1287" t="s">
        <v>715</v>
      </c>
      <c r="F8" s="1287"/>
      <c r="G8" s="1287"/>
      <c r="H8" s="1287"/>
      <c r="I8" s="1287"/>
      <c r="J8" s="1287"/>
      <c r="K8" s="1287"/>
      <c r="L8" s="1287"/>
      <c r="M8" s="1287"/>
      <c r="N8" s="119"/>
      <c r="O8" s="119"/>
      <c r="P8" s="119"/>
      <c r="Q8" s="119"/>
      <c r="R8" s="119"/>
      <c r="S8" s="119"/>
      <c r="T8" s="119"/>
      <c r="U8" s="119"/>
      <c r="V8" s="119"/>
    </row>
    <row r="9" spans="1:22" s="103" customFormat="1" ht="18" customHeight="1">
      <c r="A9" s="682"/>
      <c r="B9" s="665"/>
      <c r="C9" s="684" t="s">
        <v>716</v>
      </c>
      <c r="D9" s="685"/>
      <c r="E9" s="685"/>
      <c r="F9" s="685"/>
      <c r="G9" s="686"/>
      <c r="H9" s="687"/>
      <c r="I9" s="681"/>
      <c r="J9" s="688"/>
      <c r="K9" s="663"/>
      <c r="L9" s="682"/>
      <c r="M9" s="689"/>
      <c r="N9" s="119"/>
      <c r="O9" s="119"/>
      <c r="P9" s="119"/>
      <c r="Q9" s="119"/>
      <c r="R9" s="119"/>
      <c r="S9" s="119"/>
      <c r="T9" s="119"/>
      <c r="U9" s="119"/>
      <c r="V9" s="119"/>
    </row>
    <row r="10" spans="1:22" ht="4.5" customHeight="1" thickBot="1">
      <c r="A10" s="1293" t="s">
        <v>717</v>
      </c>
      <c r="B10" s="690"/>
      <c r="C10" s="691"/>
      <c r="D10" s="692"/>
      <c r="E10" s="692"/>
      <c r="F10" s="693"/>
      <c r="G10" s="692"/>
      <c r="H10" s="694"/>
      <c r="I10" s="695"/>
      <c r="J10" s="692"/>
      <c r="K10" s="1295" t="s">
        <v>718</v>
      </c>
      <c r="L10" s="695"/>
      <c r="M10" s="696"/>
      <c r="N10" s="692"/>
      <c r="O10" s="697"/>
      <c r="P10" s="697"/>
      <c r="Q10" s="698"/>
      <c r="R10" s="698"/>
      <c r="S10" s="698"/>
      <c r="T10" s="698"/>
      <c r="U10" s="699"/>
      <c r="V10" s="700"/>
    </row>
    <row r="11" spans="1:22" s="102" customFormat="1" ht="53.25" customHeight="1" thickBot="1">
      <c r="A11" s="1294"/>
      <c r="B11" s="701" t="s">
        <v>719</v>
      </c>
      <c r="C11" s="702" t="s">
        <v>169</v>
      </c>
      <c r="D11" s="702" t="s">
        <v>720</v>
      </c>
      <c r="E11" s="702" t="s">
        <v>721</v>
      </c>
      <c r="F11" s="703" t="s">
        <v>151</v>
      </c>
      <c r="G11" s="704" t="s">
        <v>152</v>
      </c>
      <c r="H11" s="705" t="s">
        <v>722</v>
      </c>
      <c r="I11" s="704" t="s">
        <v>158</v>
      </c>
      <c r="J11" s="702" t="s">
        <v>723</v>
      </c>
      <c r="K11" s="1296"/>
      <c r="L11" s="704" t="s">
        <v>159</v>
      </c>
      <c r="M11" s="706" t="s">
        <v>154</v>
      </c>
      <c r="N11" s="705" t="s">
        <v>724</v>
      </c>
      <c r="O11" s="702" t="s">
        <v>725</v>
      </c>
      <c r="P11" s="707" t="s">
        <v>726</v>
      </c>
      <c r="Q11" s="702" t="s">
        <v>727</v>
      </c>
      <c r="R11" s="704" t="s">
        <v>151</v>
      </c>
      <c r="S11" s="704" t="s">
        <v>158</v>
      </c>
      <c r="T11" s="708" t="s">
        <v>159</v>
      </c>
      <c r="U11" s="709" t="s">
        <v>154</v>
      </c>
      <c r="V11" s="710" t="s">
        <v>728</v>
      </c>
    </row>
    <row r="12" spans="1:22" s="102" customFormat="1" ht="30.75" customHeight="1">
      <c r="A12" s="1297" t="s">
        <v>729</v>
      </c>
      <c r="B12" s="1300" t="s">
        <v>926</v>
      </c>
      <c r="C12" s="1302" t="s">
        <v>730</v>
      </c>
      <c r="D12" s="1303" t="s">
        <v>731</v>
      </c>
      <c r="E12" s="711" t="s">
        <v>732</v>
      </c>
      <c r="F12" s="712">
        <v>6</v>
      </c>
      <c r="G12" s="1300" t="s">
        <v>463</v>
      </c>
      <c r="H12" s="713" t="s">
        <v>460</v>
      </c>
      <c r="I12" s="712">
        <v>3</v>
      </c>
      <c r="J12" s="714" t="s">
        <v>733</v>
      </c>
      <c r="K12" s="714" t="s">
        <v>464</v>
      </c>
      <c r="L12" s="712">
        <v>5</v>
      </c>
      <c r="M12" s="715">
        <f t="shared" ref="M12:M31" si="0">F12*I12*L12</f>
        <v>90</v>
      </c>
      <c r="N12" s="716"/>
      <c r="O12" s="717"/>
      <c r="P12" s="717"/>
      <c r="Q12" s="717"/>
      <c r="R12" s="717"/>
      <c r="S12" s="717"/>
      <c r="T12" s="717"/>
      <c r="U12" s="717"/>
      <c r="V12" s="718"/>
    </row>
    <row r="13" spans="1:22" s="102" customFormat="1" ht="131.25" customHeight="1">
      <c r="A13" s="1298"/>
      <c r="B13" s="1301"/>
      <c r="C13" s="1284"/>
      <c r="D13" s="1304"/>
      <c r="E13" s="719" t="s">
        <v>732</v>
      </c>
      <c r="F13" s="720">
        <v>6</v>
      </c>
      <c r="G13" s="1286"/>
      <c r="H13" s="721" t="s">
        <v>734</v>
      </c>
      <c r="I13" s="720">
        <v>3</v>
      </c>
      <c r="J13" s="722" t="s">
        <v>735</v>
      </c>
      <c r="K13" s="722" t="s">
        <v>464</v>
      </c>
      <c r="L13" s="720">
        <v>5</v>
      </c>
      <c r="M13" s="723">
        <f t="shared" si="0"/>
        <v>90</v>
      </c>
      <c r="N13" s="724"/>
      <c r="O13" s="724"/>
      <c r="P13" s="724"/>
      <c r="Q13" s="724"/>
      <c r="R13" s="724"/>
      <c r="S13" s="724"/>
      <c r="T13" s="724"/>
      <c r="U13" s="724"/>
      <c r="V13" s="725"/>
    </row>
    <row r="14" spans="1:22" s="102" customFormat="1" ht="66.75" customHeight="1">
      <c r="A14" s="1298"/>
      <c r="B14" s="1301"/>
      <c r="C14" s="1283" t="s">
        <v>736</v>
      </c>
      <c r="D14" s="1305" t="s">
        <v>731</v>
      </c>
      <c r="E14" s="726" t="s">
        <v>732</v>
      </c>
      <c r="F14" s="720">
        <v>5</v>
      </c>
      <c r="G14" s="1285" t="s">
        <v>463</v>
      </c>
      <c r="H14" s="721" t="s">
        <v>465</v>
      </c>
      <c r="I14" s="720">
        <v>3</v>
      </c>
      <c r="J14" s="722" t="s">
        <v>733</v>
      </c>
      <c r="K14" s="722" t="s">
        <v>464</v>
      </c>
      <c r="L14" s="720">
        <v>5</v>
      </c>
      <c r="M14" s="723">
        <f t="shared" si="0"/>
        <v>75</v>
      </c>
      <c r="N14" s="724"/>
      <c r="O14" s="724"/>
      <c r="P14" s="724"/>
      <c r="Q14" s="724"/>
      <c r="R14" s="724"/>
      <c r="S14" s="724"/>
      <c r="T14" s="724"/>
      <c r="U14" s="724"/>
      <c r="V14" s="725"/>
    </row>
    <row r="15" spans="1:22" s="102" customFormat="1" ht="53.25" customHeight="1">
      <c r="A15" s="1298"/>
      <c r="B15" s="1286"/>
      <c r="C15" s="1284"/>
      <c r="D15" s="1304"/>
      <c r="E15" s="719" t="s">
        <v>732</v>
      </c>
      <c r="F15" s="720">
        <v>5</v>
      </c>
      <c r="G15" s="1286"/>
      <c r="H15" s="721" t="s">
        <v>737</v>
      </c>
      <c r="I15" s="720">
        <v>3</v>
      </c>
      <c r="J15" s="722" t="s">
        <v>735</v>
      </c>
      <c r="K15" s="722" t="s">
        <v>464</v>
      </c>
      <c r="L15" s="720">
        <v>5</v>
      </c>
      <c r="M15" s="723">
        <f t="shared" si="0"/>
        <v>75</v>
      </c>
      <c r="N15" s="724"/>
      <c r="O15" s="724"/>
      <c r="P15" s="724"/>
      <c r="Q15" s="724"/>
      <c r="R15" s="724"/>
      <c r="S15" s="724"/>
      <c r="T15" s="724"/>
      <c r="U15" s="724"/>
      <c r="V15" s="725"/>
    </row>
    <row r="16" spans="1:22" s="102" customFormat="1" ht="57.75" customHeight="1">
      <c r="A16" s="1298"/>
      <c r="B16" s="1285" t="s">
        <v>738</v>
      </c>
      <c r="C16" s="1280" t="s">
        <v>739</v>
      </c>
      <c r="D16" s="1305" t="s">
        <v>731</v>
      </c>
      <c r="E16" s="719" t="s">
        <v>740</v>
      </c>
      <c r="F16" s="720">
        <v>5</v>
      </c>
      <c r="G16" s="720" t="s">
        <v>463</v>
      </c>
      <c r="H16" s="727" t="s">
        <v>497</v>
      </c>
      <c r="I16" s="728">
        <v>3</v>
      </c>
      <c r="J16" s="722" t="s">
        <v>498</v>
      </c>
      <c r="K16" s="722" t="s">
        <v>500</v>
      </c>
      <c r="L16" s="720">
        <v>5</v>
      </c>
      <c r="M16" s="723">
        <f t="shared" si="0"/>
        <v>75</v>
      </c>
      <c r="N16" s="724"/>
      <c r="O16" s="724"/>
      <c r="P16" s="724"/>
      <c r="Q16" s="724"/>
      <c r="R16" s="724"/>
      <c r="S16" s="724"/>
      <c r="T16" s="724"/>
      <c r="U16" s="724"/>
      <c r="V16" s="725"/>
    </row>
    <row r="17" spans="1:22" s="102" customFormat="1" ht="102" customHeight="1" thickBot="1">
      <c r="A17" s="1299"/>
      <c r="B17" s="1306"/>
      <c r="C17" s="1280"/>
      <c r="D17" s="1307"/>
      <c r="E17" s="729" t="s">
        <v>741</v>
      </c>
      <c r="F17" s="730">
        <v>6</v>
      </c>
      <c r="G17" s="730" t="s">
        <v>463</v>
      </c>
      <c r="H17" s="731"/>
      <c r="I17" s="732">
        <v>2</v>
      </c>
      <c r="J17" s="733" t="s">
        <v>499</v>
      </c>
      <c r="K17" s="733" t="s">
        <v>742</v>
      </c>
      <c r="L17" s="730">
        <v>6</v>
      </c>
      <c r="M17" s="734">
        <f t="shared" si="0"/>
        <v>72</v>
      </c>
      <c r="N17" s="735"/>
      <c r="O17" s="736"/>
      <c r="P17" s="736"/>
      <c r="Q17" s="736"/>
      <c r="R17" s="736"/>
      <c r="S17" s="736"/>
      <c r="T17" s="736"/>
      <c r="U17" s="736"/>
      <c r="V17" s="737"/>
    </row>
    <row r="18" spans="1:22" s="102" customFormat="1" ht="158.25" customHeight="1" thickBot="1">
      <c r="A18" s="1297" t="s">
        <v>743</v>
      </c>
      <c r="B18" s="1281" t="s">
        <v>923</v>
      </c>
      <c r="C18" s="738" t="s">
        <v>736</v>
      </c>
      <c r="D18" s="739" t="s">
        <v>731</v>
      </c>
      <c r="E18" s="740" t="s">
        <v>744</v>
      </c>
      <c r="F18" s="712">
        <v>4</v>
      </c>
      <c r="G18" s="741" t="s">
        <v>466</v>
      </c>
      <c r="H18" s="713" t="s">
        <v>745</v>
      </c>
      <c r="I18" s="742">
        <v>4</v>
      </c>
      <c r="J18" s="714" t="s">
        <v>746</v>
      </c>
      <c r="K18" s="714" t="s">
        <v>457</v>
      </c>
      <c r="L18" s="743">
        <v>4</v>
      </c>
      <c r="M18" s="715">
        <f t="shared" si="0"/>
        <v>64</v>
      </c>
      <c r="N18" s="717"/>
      <c r="O18" s="717"/>
      <c r="P18" s="717"/>
      <c r="Q18" s="717"/>
      <c r="R18" s="717"/>
      <c r="S18" s="717"/>
      <c r="T18" s="717"/>
      <c r="U18" s="717"/>
      <c r="V18" s="718"/>
    </row>
    <row r="19" spans="1:22" s="102" customFormat="1" ht="147" customHeight="1" thickBot="1">
      <c r="A19" s="1299"/>
      <c r="B19" s="1282"/>
      <c r="C19" s="733" t="s">
        <v>924</v>
      </c>
      <c r="D19" s="739" t="s">
        <v>731</v>
      </c>
      <c r="E19" s="744"/>
      <c r="F19" s="732">
        <v>5</v>
      </c>
      <c r="G19" s="732" t="s">
        <v>463</v>
      </c>
      <c r="H19" s="745" t="s">
        <v>745</v>
      </c>
      <c r="I19" s="746">
        <v>3</v>
      </c>
      <c r="J19" s="733" t="s">
        <v>746</v>
      </c>
      <c r="K19" s="733" t="s">
        <v>457</v>
      </c>
      <c r="L19" s="732">
        <v>4</v>
      </c>
      <c r="M19" s="734">
        <f t="shared" si="0"/>
        <v>60</v>
      </c>
      <c r="N19" s="747"/>
      <c r="O19" s="747"/>
      <c r="P19" s="747"/>
      <c r="Q19" s="747"/>
      <c r="R19" s="747"/>
      <c r="S19" s="747"/>
      <c r="T19" s="747"/>
      <c r="U19" s="747"/>
      <c r="V19" s="748"/>
    </row>
    <row r="20" spans="1:22" s="102" customFormat="1" ht="165" customHeight="1" thickBot="1">
      <c r="A20" s="948" t="s">
        <v>747</v>
      </c>
      <c r="B20" s="753" t="s">
        <v>748</v>
      </c>
      <c r="C20" s="714" t="s">
        <v>749</v>
      </c>
      <c r="D20" s="949" t="s">
        <v>731</v>
      </c>
      <c r="E20" s="740"/>
      <c r="F20" s="743">
        <v>5</v>
      </c>
      <c r="G20" s="743" t="s">
        <v>466</v>
      </c>
      <c r="H20" s="950" t="s">
        <v>750</v>
      </c>
      <c r="I20" s="743">
        <v>4</v>
      </c>
      <c r="J20" s="952" t="s">
        <v>892</v>
      </c>
      <c r="K20" s="714" t="s">
        <v>879</v>
      </c>
      <c r="L20" s="715">
        <v>3</v>
      </c>
      <c r="M20" s="715">
        <f t="shared" si="0"/>
        <v>60</v>
      </c>
      <c r="N20" s="750"/>
      <c r="O20" s="751"/>
      <c r="P20" s="751"/>
      <c r="Q20" s="751"/>
      <c r="R20" s="751"/>
      <c r="S20" s="751"/>
      <c r="T20" s="751"/>
      <c r="U20" s="751"/>
      <c r="V20" s="752"/>
    </row>
    <row r="21" spans="1:22" s="102" customFormat="1" ht="154.5" customHeight="1" thickBot="1">
      <c r="A21" s="1310" t="s">
        <v>862</v>
      </c>
      <c r="B21" s="943" t="s">
        <v>828</v>
      </c>
      <c r="C21" s="941" t="s">
        <v>829</v>
      </c>
      <c r="D21" s="944" t="s">
        <v>731</v>
      </c>
      <c r="E21" s="945"/>
      <c r="F21" s="942">
        <v>6</v>
      </c>
      <c r="G21" s="942" t="s">
        <v>466</v>
      </c>
      <c r="H21" s="727" t="s">
        <v>890</v>
      </c>
      <c r="I21" s="946">
        <v>4</v>
      </c>
      <c r="J21" s="952" t="s">
        <v>894</v>
      </c>
      <c r="K21" s="941" t="s">
        <v>880</v>
      </c>
      <c r="L21" s="947">
        <v>3</v>
      </c>
      <c r="M21" s="947">
        <f t="shared" si="0"/>
        <v>72</v>
      </c>
      <c r="N21" s="754"/>
      <c r="O21" s="755"/>
      <c r="P21" s="755"/>
      <c r="Q21" s="755"/>
      <c r="R21" s="755"/>
      <c r="S21" s="755"/>
      <c r="T21" s="755"/>
      <c r="U21" s="755"/>
      <c r="V21" s="756"/>
    </row>
    <row r="22" spans="1:22" s="102" customFormat="1" ht="138.75" customHeight="1" thickBot="1">
      <c r="A22" s="1310"/>
      <c r="B22" s="907" t="s">
        <v>751</v>
      </c>
      <c r="C22" s="908" t="s">
        <v>752</v>
      </c>
      <c r="D22" s="909" t="s">
        <v>731</v>
      </c>
      <c r="E22" s="910"/>
      <c r="F22" s="759">
        <v>6</v>
      </c>
      <c r="G22" s="759" t="s">
        <v>466</v>
      </c>
      <c r="H22" s="727" t="s">
        <v>890</v>
      </c>
      <c r="I22" s="758">
        <v>3</v>
      </c>
      <c r="J22" s="952" t="s">
        <v>894</v>
      </c>
      <c r="K22" s="738" t="s">
        <v>880</v>
      </c>
      <c r="L22" s="911">
        <v>4</v>
      </c>
      <c r="M22" s="911">
        <f t="shared" si="0"/>
        <v>72</v>
      </c>
      <c r="N22" s="912"/>
      <c r="O22" s="913"/>
      <c r="P22" s="913"/>
      <c r="Q22" s="913"/>
      <c r="R22" s="913"/>
      <c r="S22" s="913"/>
      <c r="T22" s="913"/>
      <c r="U22" s="913"/>
      <c r="V22" s="918"/>
    </row>
    <row r="23" spans="1:22" s="102" customFormat="1" ht="153.75" customHeight="1" thickBot="1">
      <c r="A23" s="1285" t="s">
        <v>863</v>
      </c>
      <c r="B23" s="753" t="s">
        <v>828</v>
      </c>
      <c r="C23" s="738" t="s">
        <v>829</v>
      </c>
      <c r="D23" s="909" t="s">
        <v>731</v>
      </c>
      <c r="E23" s="910"/>
      <c r="F23" s="759">
        <v>6</v>
      </c>
      <c r="G23" s="759" t="s">
        <v>466</v>
      </c>
      <c r="H23" s="727" t="s">
        <v>890</v>
      </c>
      <c r="I23" s="758">
        <v>3</v>
      </c>
      <c r="J23" s="952" t="s">
        <v>895</v>
      </c>
      <c r="K23" s="738" t="s">
        <v>880</v>
      </c>
      <c r="L23" s="911">
        <v>5</v>
      </c>
      <c r="M23" s="911">
        <f t="shared" si="0"/>
        <v>90</v>
      </c>
      <c r="N23" s="912"/>
      <c r="O23" s="913"/>
      <c r="P23" s="913"/>
      <c r="Q23" s="913"/>
      <c r="R23" s="913"/>
      <c r="S23" s="913"/>
      <c r="T23" s="913"/>
      <c r="U23" s="913"/>
      <c r="V23" s="925"/>
    </row>
    <row r="24" spans="1:22" s="102" customFormat="1" ht="157.5" customHeight="1" thickBot="1">
      <c r="A24" s="1301"/>
      <c r="B24" s="907" t="s">
        <v>751</v>
      </c>
      <c r="C24" s="908" t="s">
        <v>752</v>
      </c>
      <c r="D24" s="909" t="s">
        <v>731</v>
      </c>
      <c r="E24" s="910"/>
      <c r="F24" s="759">
        <v>6</v>
      </c>
      <c r="G24" s="759" t="s">
        <v>466</v>
      </c>
      <c r="H24" s="727" t="s">
        <v>890</v>
      </c>
      <c r="I24" s="758">
        <v>3</v>
      </c>
      <c r="J24" s="952" t="s">
        <v>895</v>
      </c>
      <c r="K24" s="738" t="s">
        <v>880</v>
      </c>
      <c r="L24" s="911">
        <v>4</v>
      </c>
      <c r="M24" s="911">
        <f t="shared" ref="M24:M27" si="1">F24*I24*L24</f>
        <v>72</v>
      </c>
      <c r="N24" s="912"/>
      <c r="O24" s="913"/>
      <c r="P24" s="913"/>
      <c r="Q24" s="913"/>
      <c r="R24" s="913"/>
      <c r="S24" s="913"/>
      <c r="T24" s="913"/>
      <c r="U24" s="913"/>
      <c r="V24" s="917"/>
    </row>
    <row r="25" spans="1:22" s="102" customFormat="1" ht="208.5" customHeight="1" thickBot="1">
      <c r="A25" s="1311" t="s">
        <v>864</v>
      </c>
      <c r="B25" s="914" t="s">
        <v>828</v>
      </c>
      <c r="C25" s="722" t="s">
        <v>829</v>
      </c>
      <c r="D25" s="722" t="s">
        <v>731</v>
      </c>
      <c r="E25" s="726"/>
      <c r="F25" s="728">
        <v>6</v>
      </c>
      <c r="G25" s="728" t="s">
        <v>466</v>
      </c>
      <c r="H25" s="727" t="s">
        <v>890</v>
      </c>
      <c r="I25" s="916">
        <v>3</v>
      </c>
      <c r="J25" s="952" t="s">
        <v>895</v>
      </c>
      <c r="K25" s="738" t="s">
        <v>880</v>
      </c>
      <c r="L25" s="723">
        <v>4</v>
      </c>
      <c r="M25" s="723">
        <f t="shared" ref="M25" si="2">F25*I25*L25</f>
        <v>72</v>
      </c>
      <c r="N25" s="760"/>
      <c r="O25" s="913"/>
      <c r="P25" s="913"/>
      <c r="Q25" s="913"/>
      <c r="R25" s="913"/>
      <c r="S25" s="913"/>
      <c r="T25" s="913"/>
      <c r="U25" s="913"/>
      <c r="V25" s="917"/>
    </row>
    <row r="26" spans="1:22" s="102" customFormat="1" ht="180.75" customHeight="1">
      <c r="A26" s="1311"/>
      <c r="B26" s="914" t="s">
        <v>751</v>
      </c>
      <c r="C26" s="722" t="s">
        <v>752</v>
      </c>
      <c r="D26" s="722" t="s">
        <v>731</v>
      </c>
      <c r="E26" s="726"/>
      <c r="F26" s="728">
        <v>5</v>
      </c>
      <c r="G26" s="728" t="s">
        <v>860</v>
      </c>
      <c r="H26" s="915" t="s">
        <v>890</v>
      </c>
      <c r="I26" s="916">
        <v>3</v>
      </c>
      <c r="J26" s="953" t="s">
        <v>895</v>
      </c>
      <c r="K26" s="714" t="s">
        <v>880</v>
      </c>
      <c r="L26" s="723">
        <v>5</v>
      </c>
      <c r="M26" s="723">
        <f t="shared" si="1"/>
        <v>75</v>
      </c>
      <c r="N26" s="760"/>
      <c r="O26" s="917"/>
      <c r="P26" s="917"/>
      <c r="Q26" s="917"/>
      <c r="R26" s="917"/>
      <c r="S26" s="917"/>
      <c r="T26" s="917"/>
      <c r="U26" s="917"/>
      <c r="V26" s="917"/>
    </row>
    <row r="27" spans="1:22" s="102" customFormat="1" ht="168.75" customHeight="1" thickBot="1">
      <c r="A27" s="939" t="s">
        <v>865</v>
      </c>
      <c r="B27" s="914" t="s">
        <v>830</v>
      </c>
      <c r="C27" s="720" t="s">
        <v>831</v>
      </c>
      <c r="D27" s="722" t="s">
        <v>731</v>
      </c>
      <c r="E27" s="726"/>
      <c r="F27" s="728">
        <v>6</v>
      </c>
      <c r="G27" s="728" t="s">
        <v>466</v>
      </c>
      <c r="H27" s="915" t="s">
        <v>889</v>
      </c>
      <c r="I27" s="916">
        <v>3</v>
      </c>
      <c r="J27" s="954" t="s">
        <v>893</v>
      </c>
      <c r="K27" s="722" t="s">
        <v>881</v>
      </c>
      <c r="L27" s="723">
        <v>4</v>
      </c>
      <c r="M27" s="723">
        <f t="shared" si="1"/>
        <v>72</v>
      </c>
      <c r="N27" s="760"/>
      <c r="O27" s="917"/>
      <c r="P27" s="917"/>
      <c r="Q27" s="917"/>
      <c r="R27" s="917"/>
      <c r="S27" s="917"/>
      <c r="T27" s="917"/>
      <c r="U27" s="917"/>
      <c r="V27" s="757"/>
    </row>
    <row r="28" spans="1:22" s="102" customFormat="1" ht="155.25" customHeight="1" thickBot="1">
      <c r="A28" s="720" t="s">
        <v>866</v>
      </c>
      <c r="B28" s="722" t="s">
        <v>753</v>
      </c>
      <c r="C28" s="927" t="s">
        <v>467</v>
      </c>
      <c r="D28" s="722" t="s">
        <v>731</v>
      </c>
      <c r="E28" s="726"/>
      <c r="F28" s="728">
        <v>5</v>
      </c>
      <c r="G28" s="728" t="s">
        <v>466</v>
      </c>
      <c r="H28" s="954" t="s">
        <v>897</v>
      </c>
      <c r="I28" s="728">
        <v>3</v>
      </c>
      <c r="J28" s="722" t="s">
        <v>456</v>
      </c>
      <c r="K28" s="738" t="s">
        <v>880</v>
      </c>
      <c r="L28" s="723">
        <v>4</v>
      </c>
      <c r="M28" s="723">
        <f t="shared" si="0"/>
        <v>60</v>
      </c>
      <c r="N28" s="760"/>
      <c r="O28" s="917"/>
      <c r="P28" s="917"/>
      <c r="Q28" s="917"/>
      <c r="R28" s="917"/>
      <c r="S28" s="917"/>
      <c r="T28" s="917"/>
      <c r="U28" s="917"/>
      <c r="V28" s="917"/>
    </row>
    <row r="29" spans="1:22" s="102" customFormat="1" ht="151.5" customHeight="1" thickBot="1">
      <c r="A29" s="720" t="s">
        <v>867</v>
      </c>
      <c r="B29" s="722" t="s">
        <v>634</v>
      </c>
      <c r="C29" s="927" t="s">
        <v>467</v>
      </c>
      <c r="D29" s="722" t="s">
        <v>731</v>
      </c>
      <c r="E29" s="719"/>
      <c r="F29" s="728">
        <v>6</v>
      </c>
      <c r="G29" s="728" t="s">
        <v>466</v>
      </c>
      <c r="H29" s="955" t="s">
        <v>896</v>
      </c>
      <c r="I29" s="728">
        <v>3</v>
      </c>
      <c r="J29" s="722" t="s">
        <v>456</v>
      </c>
      <c r="K29" s="738" t="s">
        <v>880</v>
      </c>
      <c r="L29" s="728">
        <v>4</v>
      </c>
      <c r="M29" s="720">
        <f t="shared" si="0"/>
        <v>72</v>
      </c>
      <c r="N29" s="760"/>
      <c r="O29" s="928"/>
      <c r="P29" s="928"/>
      <c r="Q29" s="928"/>
      <c r="R29" s="928"/>
      <c r="S29" s="928"/>
      <c r="T29" s="928"/>
      <c r="U29" s="928"/>
      <c r="V29" s="926"/>
    </row>
    <row r="30" spans="1:22" s="761" customFormat="1" ht="98.25" customHeight="1" thickBot="1">
      <c r="A30" s="940" t="s">
        <v>886</v>
      </c>
      <c r="B30" s="762" t="s">
        <v>468</v>
      </c>
      <c r="C30" s="932" t="s">
        <v>469</v>
      </c>
      <c r="D30" s="749"/>
      <c r="E30" s="764"/>
      <c r="F30" s="765">
        <v>5</v>
      </c>
      <c r="G30" s="765" t="s">
        <v>466</v>
      </c>
      <c r="H30" s="766" t="s">
        <v>470</v>
      </c>
      <c r="I30" s="765">
        <v>3</v>
      </c>
      <c r="J30" s="763" t="s">
        <v>471</v>
      </c>
      <c r="K30" s="722" t="s">
        <v>477</v>
      </c>
      <c r="L30" s="767">
        <v>5</v>
      </c>
      <c r="M30" s="767">
        <f t="shared" si="0"/>
        <v>75</v>
      </c>
      <c r="N30" s="768"/>
      <c r="O30" s="769"/>
      <c r="P30" s="769"/>
      <c r="Q30" s="769"/>
      <c r="R30" s="769"/>
      <c r="S30" s="769"/>
      <c r="T30" s="769"/>
      <c r="U30" s="769"/>
      <c r="V30" s="770"/>
    </row>
    <row r="31" spans="1:22" s="83" customFormat="1" ht="64.5" customHeight="1" thickBot="1">
      <c r="A31" s="951" t="s">
        <v>887</v>
      </c>
      <c r="B31" s="771" t="s">
        <v>473</v>
      </c>
      <c r="C31" s="932" t="s">
        <v>472</v>
      </c>
      <c r="D31" s="749"/>
      <c r="E31" s="764"/>
      <c r="F31" s="765">
        <v>5</v>
      </c>
      <c r="G31" s="765" t="s">
        <v>466</v>
      </c>
      <c r="H31" s="766" t="s">
        <v>475</v>
      </c>
      <c r="I31" s="765">
        <v>3</v>
      </c>
      <c r="J31" s="763" t="s">
        <v>474</v>
      </c>
      <c r="K31" s="937" t="s">
        <v>476</v>
      </c>
      <c r="L31" s="767">
        <v>5</v>
      </c>
      <c r="M31" s="767">
        <f t="shared" si="0"/>
        <v>75</v>
      </c>
      <c r="N31" s="772"/>
      <c r="O31" s="773"/>
      <c r="P31" s="773"/>
      <c r="Q31" s="773"/>
      <c r="R31" s="773"/>
      <c r="S31" s="773"/>
      <c r="T31" s="773"/>
      <c r="U31" s="773"/>
      <c r="V31" s="774"/>
    </row>
    <row r="32" spans="1:22" s="83" customFormat="1" ht="13.5" customHeight="1">
      <c r="A32" s="1308" t="s">
        <v>754</v>
      </c>
      <c r="B32" s="1308"/>
      <c r="C32" s="1308"/>
      <c r="D32" s="1308"/>
      <c r="E32" s="1308"/>
      <c r="F32" s="1308"/>
      <c r="G32" s="1308"/>
      <c r="H32" s="1308"/>
      <c r="I32" s="1308" t="s">
        <v>755</v>
      </c>
      <c r="J32" s="1308"/>
      <c r="K32" s="1308"/>
      <c r="L32" s="1308"/>
      <c r="M32" s="1308"/>
      <c r="N32" s="1308"/>
      <c r="O32" s="1308"/>
      <c r="P32" s="1308"/>
      <c r="Q32" s="1308"/>
      <c r="R32" s="1308"/>
      <c r="S32" s="1308"/>
      <c r="T32" s="1308"/>
      <c r="U32" s="1308"/>
      <c r="V32" s="1308"/>
    </row>
    <row r="33" spans="1:22" ht="12" customHeight="1">
      <c r="A33" s="1309"/>
      <c r="B33" s="1309"/>
      <c r="C33" s="1309"/>
      <c r="D33" s="1309"/>
      <c r="E33" s="1309"/>
      <c r="F33" s="1309"/>
      <c r="G33" s="1309"/>
      <c r="H33" s="1309"/>
      <c r="I33" s="1309"/>
      <c r="J33" s="1309"/>
      <c r="K33" s="1309"/>
      <c r="L33" s="1309"/>
      <c r="M33" s="1309"/>
      <c r="N33" s="1309"/>
      <c r="O33" s="1309"/>
      <c r="P33" s="1309"/>
      <c r="Q33" s="1309"/>
      <c r="R33" s="1309"/>
      <c r="S33" s="1309"/>
      <c r="T33" s="1309"/>
      <c r="U33" s="1309"/>
      <c r="V33" s="1309"/>
    </row>
    <row r="34" spans="1:22" ht="18" customHeight="1">
      <c r="A34" s="1309"/>
      <c r="B34" s="1309"/>
      <c r="C34" s="1309"/>
      <c r="D34" s="1309"/>
      <c r="E34" s="1309"/>
      <c r="F34" s="1309"/>
      <c r="G34" s="1309"/>
      <c r="H34" s="1309"/>
      <c r="I34" s="1309"/>
      <c r="J34" s="1309"/>
      <c r="K34" s="1309"/>
      <c r="L34" s="1309"/>
      <c r="M34" s="1309"/>
      <c r="N34" s="1309"/>
      <c r="O34" s="1309"/>
      <c r="P34" s="1309"/>
      <c r="Q34" s="1309"/>
      <c r="R34" s="1309"/>
      <c r="S34" s="1309"/>
      <c r="T34" s="1309"/>
      <c r="U34" s="1309"/>
      <c r="V34" s="1309"/>
    </row>
    <row r="35" spans="1:22" ht="18" customHeight="1">
      <c r="A35" s="775"/>
      <c r="B35" s="775"/>
      <c r="C35" s="775"/>
      <c r="D35" s="775"/>
      <c r="E35" s="775"/>
      <c r="F35" s="775"/>
      <c r="G35" s="775"/>
      <c r="H35" s="775"/>
      <c r="I35" s="775"/>
      <c r="J35" s="775"/>
      <c r="K35" s="775"/>
      <c r="L35" s="775"/>
      <c r="M35" s="775"/>
      <c r="N35" s="775"/>
      <c r="O35" s="775"/>
      <c r="P35" s="775"/>
      <c r="Q35" s="775"/>
      <c r="R35" s="775"/>
      <c r="S35" s="775"/>
      <c r="T35" s="775"/>
      <c r="U35" s="775"/>
      <c r="V35" s="775"/>
    </row>
  </sheetData>
  <mergeCells count="30">
    <mergeCell ref="A18:A19"/>
    <mergeCell ref="A32:H34"/>
    <mergeCell ref="I32:V34"/>
    <mergeCell ref="A21:A22"/>
    <mergeCell ref="A23:A24"/>
    <mergeCell ref="A25:A26"/>
    <mergeCell ref="A10:A11"/>
    <mergeCell ref="K10:K11"/>
    <mergeCell ref="A12:A17"/>
    <mergeCell ref="B12:B15"/>
    <mergeCell ref="C12:C13"/>
    <mergeCell ref="D12:D13"/>
    <mergeCell ref="G12:G13"/>
    <mergeCell ref="D14:D15"/>
    <mergeCell ref="B16:B17"/>
    <mergeCell ref="D16:D17"/>
    <mergeCell ref="E2:M3"/>
    <mergeCell ref="Q2:U2"/>
    <mergeCell ref="Q4:U4"/>
    <mergeCell ref="E5:F5"/>
    <mergeCell ref="G5:J5"/>
    <mergeCell ref="Q5:U5"/>
    <mergeCell ref="Q6:U6"/>
    <mergeCell ref="E7:F7"/>
    <mergeCell ref="Q7:U7"/>
    <mergeCell ref="C16:C17"/>
    <mergeCell ref="B18:B19"/>
    <mergeCell ref="C14:C15"/>
    <mergeCell ref="G14:G15"/>
    <mergeCell ref="E8:M8"/>
  </mergeCells>
  <phoneticPr fontId="12" type="noConversion"/>
  <printOptions horizontalCentered="1" verticalCentered="1"/>
  <pageMargins left="0.14000000000000001" right="0" top="0" bottom="0" header="0" footer="0"/>
  <pageSetup paperSize="9" scale="27" orientation="landscape" r:id="rId1"/>
  <headerFooter alignWithMargins="0">
    <oddFooter>&amp;CPOTENTIAL FAILURE MODE &amp; EFFECTS ANALYSIS (Process FMEA)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13</xdr:col>
                    <xdr:colOff>38100</xdr:colOff>
                    <xdr:row>7</xdr:row>
                    <xdr:rowOff>38100</xdr:rowOff>
                  </from>
                  <to>
                    <xdr:col>14</xdr:col>
                    <xdr:colOff>257175</xdr:colOff>
                    <xdr:row>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16</xdr:col>
                    <xdr:colOff>0</xdr:colOff>
                    <xdr:row>7</xdr:row>
                    <xdr:rowOff>47625</xdr:rowOff>
                  </from>
                  <to>
                    <xdr:col>16</xdr:col>
                    <xdr:colOff>1238250</xdr:colOff>
                    <xdr:row>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Option Button 3">
              <controlPr defaultSize="0" autoFill="0" autoLine="0" autoPict="0">
                <anchor moveWithCells="1">
                  <from>
                    <xdr:col>18</xdr:col>
                    <xdr:colOff>19050</xdr:colOff>
                    <xdr:row>7</xdr:row>
                    <xdr:rowOff>9525</xdr:rowOff>
                  </from>
                  <to>
                    <xdr:col>19</xdr:col>
                    <xdr:colOff>95250</xdr:colOff>
                    <xdr:row>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4">
              <controlPr defaultSize="0" print="0" autoFill="0" autoPict="0" macro="[51]!show_all_columns">
                <anchor moveWithCells="1" sizeWithCells="1">
                  <from>
                    <xdr:col>0</xdr:col>
                    <xdr:colOff>47625</xdr:colOff>
                    <xdr:row>1</xdr:row>
                    <xdr:rowOff>104775</xdr:rowOff>
                  </from>
                  <to>
                    <xdr:col>2</xdr:col>
                    <xdr:colOff>66675</xdr:colOff>
                    <xdr:row>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5">
              <controlPr defaultSize="0" print="0" autoFill="0" autoPict="0" macro="[51]!hide_lang2">
                <anchor moveWithCells="1" sizeWithCells="1">
                  <from>
                    <xdr:col>0</xdr:col>
                    <xdr:colOff>104775</xdr:colOff>
                    <xdr:row>5</xdr:row>
                    <xdr:rowOff>123825</xdr:rowOff>
                  </from>
                  <to>
                    <xdr:col>2</xdr:col>
                    <xdr:colOff>47625</xdr:colOff>
                    <xdr:row>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Button 6">
              <controlPr defaultSize="0" print="0" autoFill="0" autoPict="0" macro="[51]!hide_english">
                <anchor moveWithCells="1" sizeWithCells="1">
                  <from>
                    <xdr:col>0</xdr:col>
                    <xdr:colOff>123825</xdr:colOff>
                    <xdr:row>6</xdr:row>
                    <xdr:rowOff>200025</xdr:rowOff>
                  </from>
                  <to>
                    <xdr:col>2</xdr:col>
                    <xdr:colOff>47625</xdr:colOff>
                    <xdr:row>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/>
  <dimension ref="A1:W18"/>
  <sheetViews>
    <sheetView workbookViewId="0">
      <selection activeCell="H7" sqref="H7:J7"/>
    </sheetView>
  </sheetViews>
  <sheetFormatPr defaultRowHeight="15"/>
  <cols>
    <col min="1" max="1" width="6.140625" style="600" bestFit="1" customWidth="1"/>
    <col min="2" max="2" width="16" style="600" customWidth="1"/>
    <col min="3" max="3" width="17.5703125" style="600" customWidth="1"/>
    <col min="4" max="4" width="19.28515625" style="600" customWidth="1"/>
    <col min="5" max="5" width="7.7109375" style="600" customWidth="1"/>
    <col min="6" max="11" width="10.7109375" style="600" customWidth="1"/>
    <col min="12" max="16384" width="9.140625" style="600"/>
  </cols>
  <sheetData>
    <row r="1" spans="1:23" ht="43.5" customHeight="1">
      <c r="A1" s="1331" t="s">
        <v>639</v>
      </c>
      <c r="B1" s="1332"/>
      <c r="C1" s="1333"/>
      <c r="D1" s="1334" t="s">
        <v>532</v>
      </c>
      <c r="E1" s="1335"/>
      <c r="F1" s="1336"/>
      <c r="G1" s="1336"/>
      <c r="H1" s="1336"/>
      <c r="I1" s="1336"/>
      <c r="J1" s="1336"/>
      <c r="K1" s="1337"/>
    </row>
    <row r="2" spans="1:23" ht="33" customHeight="1">
      <c r="A2" s="1316" t="s">
        <v>659</v>
      </c>
      <c r="B2" s="1338"/>
      <c r="C2" s="1338"/>
      <c r="D2" s="1339"/>
      <c r="E2" s="1340"/>
      <c r="F2" s="1340"/>
      <c r="G2" s="1341"/>
      <c r="H2" s="1345" t="s">
        <v>661</v>
      </c>
      <c r="I2" s="1346"/>
      <c r="J2" s="1346"/>
      <c r="K2" s="1346"/>
    </row>
    <row r="3" spans="1:23" ht="33" customHeight="1">
      <c r="A3" s="1345" t="s">
        <v>906</v>
      </c>
      <c r="B3" s="1346"/>
      <c r="C3" s="1346"/>
      <c r="D3" s="1342"/>
      <c r="E3" s="1343"/>
      <c r="F3" s="1343"/>
      <c r="G3" s="1344"/>
      <c r="H3" s="1345" t="s">
        <v>533</v>
      </c>
      <c r="I3" s="1346"/>
      <c r="J3" s="1346"/>
      <c r="K3" s="1346"/>
    </row>
    <row r="4" spans="1:23" ht="33" customHeight="1">
      <c r="A4" s="1345"/>
      <c r="B4" s="1346"/>
      <c r="C4" s="1346"/>
      <c r="D4" s="1347"/>
      <c r="E4" s="1348"/>
      <c r="F4" s="1349"/>
      <c r="G4" s="1350"/>
      <c r="H4" s="1345" t="s">
        <v>660</v>
      </c>
      <c r="I4" s="1346"/>
      <c r="J4" s="1346"/>
      <c r="K4" s="1346"/>
    </row>
    <row r="5" spans="1:23" ht="39.950000000000003" customHeight="1">
      <c r="A5" s="1319" t="s">
        <v>517</v>
      </c>
      <c r="B5" s="1351" t="s">
        <v>518</v>
      </c>
      <c r="C5" s="1319" t="s">
        <v>519</v>
      </c>
      <c r="D5" s="1321" t="s">
        <v>520</v>
      </c>
      <c r="E5" s="1319" t="s">
        <v>478</v>
      </c>
      <c r="F5" s="1322" t="s">
        <v>521</v>
      </c>
      <c r="G5" s="1322"/>
      <c r="H5" s="1322"/>
      <c r="I5" s="1322"/>
      <c r="J5" s="1322"/>
      <c r="K5" s="1323" t="s">
        <v>522</v>
      </c>
    </row>
    <row r="6" spans="1:23" ht="39.950000000000003" customHeight="1">
      <c r="A6" s="1320"/>
      <c r="B6" s="1351"/>
      <c r="C6" s="1320"/>
      <c r="D6" s="1320"/>
      <c r="E6" s="1320"/>
      <c r="F6" s="615">
        <v>1</v>
      </c>
      <c r="G6" s="615">
        <v>2</v>
      </c>
      <c r="H6" s="615">
        <v>3</v>
      </c>
      <c r="I6" s="615">
        <v>4</v>
      </c>
      <c r="J6" s="615">
        <v>5</v>
      </c>
      <c r="K6" s="1324"/>
    </row>
    <row r="7" spans="1:23" ht="39.950000000000003" customHeight="1">
      <c r="A7" s="614">
        <v>1</v>
      </c>
      <c r="B7" s="612" t="s">
        <v>539</v>
      </c>
      <c r="C7" s="654" t="s">
        <v>682</v>
      </c>
      <c r="D7" s="607" t="s">
        <v>523</v>
      </c>
      <c r="E7" s="612">
        <v>0.01</v>
      </c>
      <c r="F7" s="612">
        <v>90.11</v>
      </c>
      <c r="G7" s="612">
        <v>90.1</v>
      </c>
      <c r="H7" s="612">
        <v>90.14</v>
      </c>
      <c r="I7" s="612">
        <v>90.12</v>
      </c>
      <c r="J7" s="612">
        <v>90.1</v>
      </c>
      <c r="K7" s="602" t="s">
        <v>479</v>
      </c>
    </row>
    <row r="8" spans="1:23" ht="39.950000000000003" customHeight="1">
      <c r="A8" s="614">
        <v>2</v>
      </c>
      <c r="B8" s="612" t="s">
        <v>670</v>
      </c>
      <c r="C8" s="654" t="s">
        <v>672</v>
      </c>
      <c r="D8" s="612" t="s">
        <v>545</v>
      </c>
      <c r="E8" s="612">
        <v>0.01</v>
      </c>
      <c r="F8" s="612">
        <v>0.45</v>
      </c>
      <c r="G8" s="612">
        <v>0.4</v>
      </c>
      <c r="H8" s="612">
        <v>0.45</v>
      </c>
      <c r="I8" s="612">
        <v>0.35</v>
      </c>
      <c r="J8" s="612">
        <v>0.45</v>
      </c>
      <c r="K8" s="602" t="s">
        <v>479</v>
      </c>
    </row>
    <row r="9" spans="1:23" ht="39.950000000000003" customHeight="1">
      <c r="A9" s="614">
        <v>3</v>
      </c>
      <c r="B9" s="654" t="s">
        <v>671</v>
      </c>
      <c r="C9" s="656" t="s">
        <v>673</v>
      </c>
      <c r="D9" s="612" t="s">
        <v>523</v>
      </c>
      <c r="E9" s="612">
        <v>0.01</v>
      </c>
      <c r="F9" s="612">
        <v>39.51</v>
      </c>
      <c r="G9" s="612">
        <v>39.56</v>
      </c>
      <c r="H9" s="612">
        <v>39.53</v>
      </c>
      <c r="I9" s="612">
        <v>39.5</v>
      </c>
      <c r="J9" s="612">
        <v>39.51</v>
      </c>
      <c r="K9" s="602" t="s">
        <v>479</v>
      </c>
    </row>
    <row r="10" spans="1:23" ht="39.950000000000003" customHeight="1">
      <c r="A10" s="614">
        <v>4</v>
      </c>
      <c r="B10" s="654" t="s">
        <v>623</v>
      </c>
      <c r="C10" s="613" t="s">
        <v>672</v>
      </c>
      <c r="D10" s="612" t="s">
        <v>545</v>
      </c>
      <c r="E10" s="612">
        <v>0.01</v>
      </c>
      <c r="F10" s="612">
        <v>0.4</v>
      </c>
      <c r="G10" s="612">
        <v>0.45</v>
      </c>
      <c r="H10" s="612">
        <v>0.35</v>
      </c>
      <c r="I10" s="612">
        <v>0.45</v>
      </c>
      <c r="J10" s="612">
        <v>0.4</v>
      </c>
      <c r="K10" s="602" t="s">
        <v>479</v>
      </c>
    </row>
    <row r="11" spans="1:23" ht="39.950000000000003" customHeight="1">
      <c r="A11" s="614">
        <v>5</v>
      </c>
      <c r="B11" s="654" t="s">
        <v>543</v>
      </c>
      <c r="C11" s="613" t="s">
        <v>675</v>
      </c>
      <c r="D11" s="612" t="s">
        <v>523</v>
      </c>
      <c r="E11" s="612">
        <v>0.01</v>
      </c>
      <c r="F11" s="612">
        <v>62.45</v>
      </c>
      <c r="G11" s="612">
        <v>62.49</v>
      </c>
      <c r="H11" s="612">
        <v>62.45</v>
      </c>
      <c r="I11" s="612">
        <v>62.4</v>
      </c>
      <c r="J11" s="612">
        <v>62.45</v>
      </c>
      <c r="K11" s="602" t="s">
        <v>479</v>
      </c>
    </row>
    <row r="12" spans="1:23" ht="39.950000000000003" customHeight="1">
      <c r="A12" s="614">
        <v>6</v>
      </c>
      <c r="B12" s="654" t="s">
        <v>451</v>
      </c>
      <c r="C12" s="613" t="s">
        <v>674</v>
      </c>
      <c r="D12" s="612" t="s">
        <v>523</v>
      </c>
      <c r="E12" s="612">
        <v>0.01</v>
      </c>
      <c r="F12" s="612">
        <v>64.59</v>
      </c>
      <c r="G12" s="612">
        <v>64.61</v>
      </c>
      <c r="H12" s="612">
        <v>64.61</v>
      </c>
      <c r="I12" s="612">
        <v>64.64</v>
      </c>
      <c r="J12" s="612">
        <v>64.59</v>
      </c>
      <c r="K12" s="602" t="s">
        <v>479</v>
      </c>
    </row>
    <row r="13" spans="1:23" ht="39" customHeight="1">
      <c r="A13" s="1352" t="s">
        <v>625</v>
      </c>
      <c r="B13" s="1353"/>
      <c r="C13" s="1353"/>
      <c r="D13" s="1353"/>
      <c r="E13" s="1353"/>
      <c r="F13" s="1353"/>
      <c r="G13" s="1353"/>
      <c r="H13" s="1353"/>
      <c r="I13" s="1353"/>
      <c r="J13" s="1353"/>
      <c r="K13" s="1354"/>
      <c r="M13" s="635"/>
      <c r="N13" s="636"/>
      <c r="O13" s="638"/>
      <c r="P13" s="1330"/>
      <c r="Q13" s="1330"/>
      <c r="R13" s="639"/>
      <c r="S13" s="639"/>
      <c r="T13" s="639"/>
      <c r="U13" s="639"/>
      <c r="V13" s="639"/>
      <c r="W13" s="637"/>
    </row>
    <row r="14" spans="1:23" ht="39.950000000000003" customHeight="1">
      <c r="A14" s="601">
        <v>23</v>
      </c>
      <c r="B14" s="634" t="s">
        <v>544</v>
      </c>
      <c r="C14" s="616" t="s">
        <v>628</v>
      </c>
      <c r="D14" s="1328" t="s">
        <v>627</v>
      </c>
      <c r="E14" s="1329"/>
      <c r="F14" s="607" t="s">
        <v>479</v>
      </c>
      <c r="G14" s="607" t="s">
        <v>479</v>
      </c>
      <c r="H14" s="607" t="s">
        <v>479</v>
      </c>
      <c r="I14" s="607" t="s">
        <v>479</v>
      </c>
      <c r="J14" s="607" t="s">
        <v>479</v>
      </c>
      <c r="K14" s="633" t="s">
        <v>479</v>
      </c>
    </row>
    <row r="15" spans="1:23" ht="39.950000000000003" customHeight="1">
      <c r="A15" s="601">
        <v>24</v>
      </c>
      <c r="B15" s="634" t="s">
        <v>626</v>
      </c>
      <c r="C15" s="616" t="s">
        <v>666</v>
      </c>
      <c r="D15" s="1328" t="s">
        <v>627</v>
      </c>
      <c r="E15" s="1329"/>
      <c r="F15" s="640" t="s">
        <v>479</v>
      </c>
      <c r="G15" s="640" t="s">
        <v>479</v>
      </c>
      <c r="H15" s="640" t="s">
        <v>479</v>
      </c>
      <c r="I15" s="640" t="s">
        <v>479</v>
      </c>
      <c r="J15" s="640" t="s">
        <v>479</v>
      </c>
      <c r="K15" s="633" t="s">
        <v>479</v>
      </c>
    </row>
    <row r="16" spans="1:23" ht="39.950000000000003" customHeight="1">
      <c r="A16" s="601">
        <v>25</v>
      </c>
      <c r="B16" s="654" t="s">
        <v>669</v>
      </c>
      <c r="C16" s="655" t="s">
        <v>657</v>
      </c>
      <c r="D16" s="653" t="s">
        <v>667</v>
      </c>
      <c r="E16" s="652"/>
      <c r="F16" s="1325" t="s">
        <v>668</v>
      </c>
      <c r="G16" s="1326"/>
      <c r="H16" s="1326"/>
      <c r="I16" s="1326"/>
      <c r="J16" s="1327"/>
      <c r="K16" s="633" t="s">
        <v>479</v>
      </c>
    </row>
    <row r="17" spans="1:11" ht="39.950000000000003" customHeight="1">
      <c r="A17" s="1312" t="s">
        <v>524</v>
      </c>
      <c r="B17" s="1313"/>
      <c r="C17" s="1313"/>
      <c r="D17" s="1313"/>
      <c r="E17" s="1313"/>
      <c r="F17" s="1314"/>
      <c r="G17" s="1314"/>
      <c r="H17" s="1314"/>
      <c r="I17" s="1314"/>
      <c r="J17" s="1314"/>
      <c r="K17" s="1315"/>
    </row>
    <row r="18" spans="1:11" ht="39.950000000000003" customHeight="1">
      <c r="A18" s="1316" t="s">
        <v>604</v>
      </c>
      <c r="B18" s="1317"/>
      <c r="C18" s="1317"/>
      <c r="D18" s="1317"/>
      <c r="E18" s="1317"/>
      <c r="F18" s="1317"/>
      <c r="G18" s="1317"/>
      <c r="H18" s="1317"/>
      <c r="I18" s="1317"/>
      <c r="J18" s="1317"/>
      <c r="K18" s="1318"/>
    </row>
  </sheetData>
  <mergeCells count="24">
    <mergeCell ref="P13:Q13"/>
    <mergeCell ref="D14:E14"/>
    <mergeCell ref="A1:C1"/>
    <mergeCell ref="D1:K1"/>
    <mergeCell ref="A2:C2"/>
    <mergeCell ref="D2:G3"/>
    <mergeCell ref="H2:K2"/>
    <mergeCell ref="A3:C3"/>
    <mergeCell ref="H3:K3"/>
    <mergeCell ref="A4:C4"/>
    <mergeCell ref="D4:G4"/>
    <mergeCell ref="H4:K4"/>
    <mergeCell ref="A5:A6"/>
    <mergeCell ref="B5:B6"/>
    <mergeCell ref="A13:K13"/>
    <mergeCell ref="A17:K17"/>
    <mergeCell ref="A18:K18"/>
    <mergeCell ref="C5:C6"/>
    <mergeCell ref="D5:D6"/>
    <mergeCell ref="E5:E6"/>
    <mergeCell ref="F5:J5"/>
    <mergeCell ref="K5:K6"/>
    <mergeCell ref="F16:J16"/>
    <mergeCell ref="D15:E1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2"/>
  </sheetPr>
  <dimension ref="A1:O25"/>
  <sheetViews>
    <sheetView showGridLines="0" view="pageBreakPreview" zoomScaleSheetLayoutView="100" workbookViewId="0">
      <selection activeCell="Q12" sqref="Q12"/>
    </sheetView>
  </sheetViews>
  <sheetFormatPr defaultRowHeight="12.75"/>
  <cols>
    <col min="1" max="1" width="4.7109375" style="43" customWidth="1"/>
    <col min="2" max="2" width="27.42578125" style="43" customWidth="1"/>
    <col min="3" max="3" width="19" style="43" customWidth="1"/>
    <col min="4" max="4" width="18.7109375" style="43" customWidth="1"/>
    <col min="5" max="5" width="7.28515625" style="43" bestFit="1" customWidth="1"/>
    <col min="6" max="6" width="12.140625" style="43" customWidth="1"/>
    <col min="7" max="7" width="9.7109375" style="43" customWidth="1"/>
    <col min="8" max="8" width="8.28515625" style="43" customWidth="1"/>
    <col min="9" max="9" width="8.7109375" style="43" customWidth="1"/>
    <col min="10" max="10" width="8.140625" style="43" customWidth="1"/>
    <col min="11" max="11" width="9.140625" style="43"/>
    <col min="12" max="12" width="9.28515625" style="43" customWidth="1"/>
    <col min="13" max="13" width="1.140625" style="43" customWidth="1"/>
    <col min="14" max="16384" width="9.140625" style="43"/>
  </cols>
  <sheetData>
    <row r="1" spans="1:11" ht="12.75" customHeight="1">
      <c r="A1" s="1358" t="s">
        <v>638</v>
      </c>
      <c r="B1" s="1359"/>
      <c r="C1" s="1370" t="s">
        <v>372</v>
      </c>
      <c r="D1" s="1371"/>
      <c r="E1" s="1371"/>
      <c r="F1" s="1371"/>
      <c r="G1" s="1371"/>
      <c r="H1" s="1371"/>
      <c r="I1" s="1371"/>
      <c r="J1" s="1371"/>
      <c r="K1" s="1372"/>
    </row>
    <row r="2" spans="1:11" ht="12.75" customHeight="1">
      <c r="A2" s="1360"/>
      <c r="B2" s="1361"/>
      <c r="C2" s="1373"/>
      <c r="D2" s="1374"/>
      <c r="E2" s="1374"/>
      <c r="F2" s="1374"/>
      <c r="G2" s="1374"/>
      <c r="H2" s="1374"/>
      <c r="I2" s="1374"/>
      <c r="J2" s="1374"/>
      <c r="K2" s="1375"/>
    </row>
    <row r="3" spans="1:11" ht="12.75" customHeight="1">
      <c r="A3" s="1360"/>
      <c r="B3" s="1361"/>
      <c r="C3" s="1373"/>
      <c r="D3" s="1374"/>
      <c r="E3" s="1374"/>
      <c r="F3" s="1374"/>
      <c r="G3" s="1374"/>
      <c r="H3" s="1374"/>
      <c r="I3" s="1374"/>
      <c r="J3" s="1374"/>
      <c r="K3" s="1375"/>
    </row>
    <row r="4" spans="1:11" ht="12.75" customHeight="1">
      <c r="A4" s="1362" t="s">
        <v>578</v>
      </c>
      <c r="B4" s="1363"/>
      <c r="C4" s="1376"/>
      <c r="D4" s="1377"/>
      <c r="E4" s="1377"/>
      <c r="F4" s="1377"/>
      <c r="G4" s="1377"/>
      <c r="H4" s="1377"/>
      <c r="I4" s="1377"/>
      <c r="J4" s="1377"/>
      <c r="K4" s="1378"/>
    </row>
    <row r="5" spans="1:11">
      <c r="A5" s="391" t="s">
        <v>662</v>
      </c>
      <c r="B5" s="393"/>
      <c r="C5" s="392"/>
      <c r="D5" s="392"/>
      <c r="E5" s="392"/>
      <c r="F5" s="392"/>
      <c r="G5" s="392"/>
      <c r="H5" s="393" t="s">
        <v>373</v>
      </c>
      <c r="I5" s="392"/>
      <c r="J5" s="599" t="s">
        <v>655</v>
      </c>
      <c r="K5" s="394"/>
    </row>
    <row r="6" spans="1:11" ht="15">
      <c r="A6" s="395" t="s">
        <v>649</v>
      </c>
      <c r="B6" s="117"/>
      <c r="C6"/>
      <c r="G6" s="539" t="s">
        <v>0</v>
      </c>
      <c r="H6" s="117" t="s">
        <v>374</v>
      </c>
      <c r="K6" s="396"/>
    </row>
    <row r="7" spans="1:11">
      <c r="A7" s="395" t="s">
        <v>646</v>
      </c>
      <c r="B7" s="117"/>
      <c r="H7" s="117" t="s">
        <v>375</v>
      </c>
      <c r="K7" s="396"/>
    </row>
    <row r="8" spans="1:11">
      <c r="A8" s="401" t="s">
        <v>907</v>
      </c>
      <c r="B8" s="402"/>
      <c r="C8" s="398"/>
      <c r="D8" s="398"/>
      <c r="E8" s="398"/>
      <c r="F8" s="398"/>
      <c r="G8" s="398"/>
      <c r="H8" s="402" t="s">
        <v>376</v>
      </c>
      <c r="I8" s="398"/>
      <c r="J8" s="611" t="s">
        <v>546</v>
      </c>
      <c r="K8" s="397"/>
    </row>
    <row r="9" spans="1:11" s="42" customFormat="1" ht="20.100000000000001" customHeight="1">
      <c r="A9" s="1364" t="s">
        <v>71</v>
      </c>
      <c r="B9" s="1366" t="s">
        <v>370</v>
      </c>
      <c r="C9" s="1368" t="s">
        <v>133</v>
      </c>
      <c r="D9" s="1381" t="s">
        <v>481</v>
      </c>
      <c r="E9" s="1381" t="s">
        <v>478</v>
      </c>
      <c r="F9" s="1383" t="s">
        <v>350</v>
      </c>
      <c r="G9" s="1383"/>
      <c r="H9" s="1383"/>
      <c r="I9" s="1383"/>
      <c r="J9" s="1383"/>
      <c r="K9" s="1379" t="s">
        <v>122</v>
      </c>
    </row>
    <row r="10" spans="1:11" s="42" customFormat="1" ht="20.100000000000001" customHeight="1">
      <c r="A10" s="1365"/>
      <c r="B10" s="1367"/>
      <c r="C10" s="1369"/>
      <c r="D10" s="1382"/>
      <c r="E10" s="1382"/>
      <c r="F10" s="617">
        <v>1</v>
      </c>
      <c r="G10" s="617">
        <v>2</v>
      </c>
      <c r="H10" s="617">
        <v>3</v>
      </c>
      <c r="I10" s="617">
        <v>4</v>
      </c>
      <c r="J10" s="617">
        <v>5</v>
      </c>
      <c r="K10" s="1380"/>
    </row>
    <row r="11" spans="1:11" ht="47.25" customHeight="1">
      <c r="A11" s="614">
        <v>1</v>
      </c>
      <c r="B11" s="612" t="s">
        <v>539</v>
      </c>
      <c r="C11" s="654" t="s">
        <v>682</v>
      </c>
      <c r="D11" s="607" t="s">
        <v>523</v>
      </c>
      <c r="E11" s="612">
        <v>0.01</v>
      </c>
      <c r="F11" s="612">
        <v>90.14</v>
      </c>
      <c r="G11" s="612">
        <v>90.12</v>
      </c>
      <c r="H11" s="612">
        <v>90.1</v>
      </c>
      <c r="I11" s="612">
        <v>90.12</v>
      </c>
      <c r="J11" s="612">
        <v>90.1</v>
      </c>
      <c r="K11" s="602" t="s">
        <v>479</v>
      </c>
    </row>
    <row r="12" spans="1:11" ht="39.950000000000003" customHeight="1">
      <c r="A12" s="614">
        <v>2</v>
      </c>
      <c r="B12" s="612" t="s">
        <v>670</v>
      </c>
      <c r="C12" s="654" t="s">
        <v>672</v>
      </c>
      <c r="D12" s="612" t="s">
        <v>545</v>
      </c>
      <c r="E12" s="612">
        <v>0.01</v>
      </c>
      <c r="F12" s="612">
        <v>0.45</v>
      </c>
      <c r="G12" s="612">
        <v>0.4</v>
      </c>
      <c r="H12" s="612">
        <v>0.45</v>
      </c>
      <c r="I12" s="612">
        <v>0.35</v>
      </c>
      <c r="J12" s="612">
        <v>0.45</v>
      </c>
      <c r="K12" s="602" t="s">
        <v>479</v>
      </c>
    </row>
    <row r="13" spans="1:11" ht="39.950000000000003" customHeight="1">
      <c r="A13" s="614">
        <v>3</v>
      </c>
      <c r="B13" s="654" t="s">
        <v>671</v>
      </c>
      <c r="C13" s="656" t="s">
        <v>673</v>
      </c>
      <c r="D13" s="612" t="s">
        <v>523</v>
      </c>
      <c r="E13" s="612">
        <v>0.01</v>
      </c>
      <c r="F13" s="612">
        <v>39.51</v>
      </c>
      <c r="G13" s="612">
        <v>39.56</v>
      </c>
      <c r="H13" s="612">
        <v>39.53</v>
      </c>
      <c r="I13" s="612">
        <v>39.5</v>
      </c>
      <c r="J13" s="612">
        <v>39.51</v>
      </c>
      <c r="K13" s="602" t="s">
        <v>479</v>
      </c>
    </row>
    <row r="14" spans="1:11" ht="39.950000000000003" customHeight="1">
      <c r="A14" s="614">
        <v>4</v>
      </c>
      <c r="B14" s="654" t="s">
        <v>623</v>
      </c>
      <c r="C14" s="613" t="s">
        <v>672</v>
      </c>
      <c r="D14" s="612" t="s">
        <v>545</v>
      </c>
      <c r="E14" s="612">
        <v>0.01</v>
      </c>
      <c r="F14" s="612">
        <v>0.4</v>
      </c>
      <c r="G14" s="612">
        <v>0.45</v>
      </c>
      <c r="H14" s="612">
        <v>0.35</v>
      </c>
      <c r="I14" s="612">
        <v>0.45</v>
      </c>
      <c r="J14" s="612">
        <v>0.4</v>
      </c>
      <c r="K14" s="602" t="s">
        <v>479</v>
      </c>
    </row>
    <row r="15" spans="1:11" ht="39.950000000000003" customHeight="1">
      <c r="A15" s="614">
        <v>5</v>
      </c>
      <c r="B15" s="654" t="s">
        <v>543</v>
      </c>
      <c r="C15" s="613" t="s">
        <v>675</v>
      </c>
      <c r="D15" s="612" t="s">
        <v>523</v>
      </c>
      <c r="E15" s="612">
        <v>0.01</v>
      </c>
      <c r="F15" s="612">
        <v>62.45</v>
      </c>
      <c r="G15" s="612">
        <v>62.49</v>
      </c>
      <c r="H15" s="612">
        <v>62.45</v>
      </c>
      <c r="I15" s="612">
        <v>62.4</v>
      </c>
      <c r="J15" s="612">
        <v>62.45</v>
      </c>
      <c r="K15" s="602" t="s">
        <v>479</v>
      </c>
    </row>
    <row r="16" spans="1:11" ht="39.950000000000003" customHeight="1">
      <c r="A16" s="614">
        <v>6</v>
      </c>
      <c r="B16" s="654" t="s">
        <v>451</v>
      </c>
      <c r="C16" s="613" t="s">
        <v>674</v>
      </c>
      <c r="D16" s="612" t="s">
        <v>523</v>
      </c>
      <c r="E16" s="612">
        <v>0.01</v>
      </c>
      <c r="F16" s="612">
        <v>64.59</v>
      </c>
      <c r="G16" s="612">
        <v>64.61</v>
      </c>
      <c r="H16" s="612">
        <v>64.61</v>
      </c>
      <c r="I16" s="612">
        <v>64.64</v>
      </c>
      <c r="J16" s="612">
        <v>64.59</v>
      </c>
      <c r="K16" s="602" t="s">
        <v>479</v>
      </c>
    </row>
    <row r="17" spans="1:15" ht="39.950000000000003" customHeight="1">
      <c r="A17" s="601">
        <v>19</v>
      </c>
      <c r="B17" s="634" t="s">
        <v>544</v>
      </c>
      <c r="C17" s="616" t="s">
        <v>628</v>
      </c>
      <c r="D17" s="1328" t="s">
        <v>627</v>
      </c>
      <c r="E17" s="1329"/>
      <c r="F17" s="607" t="s">
        <v>479</v>
      </c>
      <c r="G17" s="607" t="s">
        <v>479</v>
      </c>
      <c r="H17" s="607" t="s">
        <v>479</v>
      </c>
      <c r="I17" s="607" t="s">
        <v>479</v>
      </c>
      <c r="J17" s="607" t="s">
        <v>479</v>
      </c>
      <c r="K17" s="602" t="s">
        <v>479</v>
      </c>
    </row>
    <row r="18" spans="1:15" ht="39.950000000000003" customHeight="1">
      <c r="A18" s="601">
        <v>20</v>
      </c>
      <c r="B18" s="657" t="s">
        <v>690</v>
      </c>
      <c r="C18" s="616" t="s">
        <v>676</v>
      </c>
      <c r="D18" s="648" t="s">
        <v>633</v>
      </c>
      <c r="E18" s="647"/>
      <c r="F18" s="640" t="s">
        <v>677</v>
      </c>
      <c r="G18" s="650" t="s">
        <v>678</v>
      </c>
      <c r="H18" s="640" t="s">
        <v>677</v>
      </c>
      <c r="I18" s="650" t="s">
        <v>679</v>
      </c>
      <c r="J18" s="650" t="s">
        <v>678</v>
      </c>
      <c r="K18" s="607" t="s">
        <v>479</v>
      </c>
    </row>
    <row r="19" spans="1:15" ht="39.950000000000003" customHeight="1">
      <c r="A19" s="601">
        <v>21</v>
      </c>
      <c r="B19" s="634" t="s">
        <v>626</v>
      </c>
      <c r="C19" s="616" t="s">
        <v>666</v>
      </c>
      <c r="D19" s="1328" t="s">
        <v>627</v>
      </c>
      <c r="E19" s="1329"/>
      <c r="F19" s="640" t="s">
        <v>479</v>
      </c>
      <c r="G19" s="640" t="s">
        <v>479</v>
      </c>
      <c r="H19" s="640" t="s">
        <v>479</v>
      </c>
      <c r="I19" s="640" t="s">
        <v>479</v>
      </c>
      <c r="J19" s="640" t="s">
        <v>479</v>
      </c>
      <c r="K19" s="633" t="s">
        <v>479</v>
      </c>
      <c r="O19" s="649"/>
    </row>
    <row r="20" spans="1:15" ht="39.950000000000003" customHeight="1">
      <c r="A20" s="601">
        <v>22</v>
      </c>
      <c r="B20" s="654" t="s">
        <v>669</v>
      </c>
      <c r="C20" s="655" t="s">
        <v>657</v>
      </c>
      <c r="D20" s="653" t="s">
        <v>667</v>
      </c>
      <c r="E20" s="652"/>
      <c r="F20" s="1325" t="s">
        <v>668</v>
      </c>
      <c r="G20" s="1326"/>
      <c r="H20" s="1326"/>
      <c r="I20" s="1326"/>
      <c r="J20" s="1327"/>
      <c r="K20" s="633" t="s">
        <v>479</v>
      </c>
    </row>
    <row r="21" spans="1:15" ht="15">
      <c r="A21" s="384" t="s">
        <v>513</v>
      </c>
      <c r="B21" s="399"/>
      <c r="C21" s="385"/>
      <c r="D21" s="385"/>
      <c r="E21" s="385"/>
      <c r="F21" s="385"/>
      <c r="G21" s="385"/>
      <c r="H21" s="385"/>
      <c r="I21" s="385"/>
      <c r="J21" s="385"/>
      <c r="K21" s="385"/>
    </row>
    <row r="22" spans="1:15" ht="14.25">
      <c r="A22" s="386"/>
      <c r="B22" s="381"/>
      <c r="C22" s="381"/>
      <c r="D22" s="381"/>
      <c r="E22" s="381"/>
      <c r="F22" s="381"/>
      <c r="G22" s="381"/>
      <c r="H22" s="381"/>
      <c r="I22" s="381"/>
      <c r="J22" s="381"/>
      <c r="K22" s="381"/>
    </row>
    <row r="23" spans="1:15" ht="14.25">
      <c r="A23" s="387"/>
      <c r="B23" s="400"/>
      <c r="C23" s="381"/>
      <c r="D23" s="381"/>
      <c r="E23" s="381"/>
      <c r="F23" s="381"/>
      <c r="G23" s="381"/>
      <c r="H23" s="381"/>
      <c r="I23" s="381"/>
      <c r="J23" s="381"/>
      <c r="K23" s="381"/>
    </row>
    <row r="24" spans="1:15" s="380" customFormat="1" ht="15">
      <c r="A24" s="1355" t="s">
        <v>603</v>
      </c>
      <c r="B24" s="1356"/>
      <c r="C24" s="1357"/>
      <c r="D24" s="382"/>
      <c r="E24" s="382"/>
      <c r="F24" s="51"/>
      <c r="G24" s="383"/>
      <c r="H24" s="383"/>
      <c r="I24" s="632" t="s">
        <v>575</v>
      </c>
      <c r="J24" s="632"/>
      <c r="K24" s="632"/>
      <c r="L24" s="632"/>
    </row>
    <row r="25" spans="1:15" ht="14.25">
      <c r="A25" s="388"/>
      <c r="B25" s="390"/>
      <c r="C25" s="390"/>
      <c r="D25" s="390"/>
      <c r="E25" s="390"/>
      <c r="F25" s="390"/>
      <c r="G25" s="390"/>
      <c r="H25" s="390"/>
      <c r="I25" s="390"/>
      <c r="J25" s="389"/>
      <c r="K25" s="390"/>
    </row>
  </sheetData>
  <mergeCells count="14">
    <mergeCell ref="A24:C24"/>
    <mergeCell ref="A1:B3"/>
    <mergeCell ref="A4:B4"/>
    <mergeCell ref="A9:A10"/>
    <mergeCell ref="B9:B10"/>
    <mergeCell ref="C9:C10"/>
    <mergeCell ref="C1:K4"/>
    <mergeCell ref="D17:E17"/>
    <mergeCell ref="D19:E19"/>
    <mergeCell ref="K9:K10"/>
    <mergeCell ref="D9:D10"/>
    <mergeCell ref="F9:J9"/>
    <mergeCell ref="E9:E10"/>
    <mergeCell ref="F20:J20"/>
  </mergeCells>
  <phoneticPr fontId="25" type="noConversion"/>
  <pageMargins left="0.27" right="0.25" top="0.75" bottom="0.25" header="0.25" footer="0.25"/>
  <pageSetup paperSize="9" scale="7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2"/>
  </sheetPr>
  <dimension ref="A1:I52"/>
  <sheetViews>
    <sheetView showGridLines="0" zoomScale="80" zoomScaleNormal="80" zoomScaleSheetLayoutView="100" workbookViewId="0">
      <selection activeCell="P25" sqref="P25"/>
    </sheetView>
  </sheetViews>
  <sheetFormatPr defaultRowHeight="12.75"/>
  <sheetData>
    <row r="1" spans="1:9">
      <c r="A1" s="1384" t="s">
        <v>377</v>
      </c>
      <c r="B1" s="1384"/>
      <c r="C1" s="1384"/>
      <c r="D1" s="1384"/>
      <c r="E1" s="1384"/>
      <c r="F1" s="1384"/>
      <c r="G1" s="1384"/>
      <c r="H1" s="1384"/>
      <c r="I1" s="1384"/>
    </row>
    <row r="2" spans="1:9">
      <c r="A2" s="1384"/>
      <c r="B2" s="1384"/>
      <c r="C2" s="1384"/>
      <c r="D2" s="1384"/>
      <c r="E2" s="1384"/>
      <c r="F2" s="1384"/>
      <c r="G2" s="1384"/>
      <c r="H2" s="1384"/>
      <c r="I2" s="1384"/>
    </row>
    <row r="3" spans="1:9">
      <c r="A3" s="1384"/>
      <c r="B3" s="1384"/>
      <c r="C3" s="1384"/>
      <c r="D3" s="1384"/>
      <c r="E3" s="1384"/>
      <c r="F3" s="1384"/>
      <c r="G3" s="1384"/>
      <c r="H3" s="1384"/>
      <c r="I3" s="1384"/>
    </row>
    <row r="4" spans="1:9">
      <c r="A4" s="1384"/>
      <c r="B4" s="1384"/>
      <c r="C4" s="1384"/>
      <c r="D4" s="1384"/>
      <c r="E4" s="1384"/>
      <c r="F4" s="1384"/>
      <c r="G4" s="1384"/>
      <c r="H4" s="1384"/>
      <c r="I4" s="1384"/>
    </row>
    <row r="5" spans="1:9">
      <c r="A5" s="1384"/>
      <c r="B5" s="1384"/>
      <c r="C5" s="1384"/>
      <c r="D5" s="1384"/>
      <c r="E5" s="1384"/>
      <c r="F5" s="1384"/>
      <c r="G5" s="1384"/>
      <c r="H5" s="1384"/>
      <c r="I5" s="1384"/>
    </row>
    <row r="6" spans="1:9">
      <c r="A6" s="1384"/>
      <c r="B6" s="1384"/>
      <c r="C6" s="1384"/>
      <c r="D6" s="1384"/>
      <c r="E6" s="1384"/>
      <c r="F6" s="1384"/>
      <c r="G6" s="1385"/>
      <c r="H6" s="1384"/>
      <c r="I6" s="1384"/>
    </row>
    <row r="7" spans="1:9">
      <c r="A7" s="1384"/>
      <c r="B7" s="1384"/>
      <c r="C7" s="1384"/>
      <c r="D7" s="1384"/>
      <c r="E7" s="1384"/>
      <c r="F7" s="1384"/>
      <c r="G7" s="1384"/>
      <c r="H7" s="1384"/>
      <c r="I7" s="1384"/>
    </row>
    <row r="8" spans="1:9">
      <c r="A8" s="1384"/>
      <c r="B8" s="1384"/>
      <c r="C8" s="1384"/>
      <c r="D8" s="1384"/>
      <c r="E8" s="1384"/>
      <c r="F8" s="1384"/>
      <c r="G8" s="1384"/>
      <c r="H8" s="1384"/>
      <c r="I8" s="1384"/>
    </row>
    <row r="9" spans="1:9">
      <c r="A9" s="1384"/>
      <c r="B9" s="1384"/>
      <c r="C9" s="1384"/>
      <c r="D9" s="1384"/>
      <c r="E9" s="1384"/>
      <c r="F9" s="1384"/>
      <c r="G9" s="1384"/>
      <c r="H9" s="1384"/>
      <c r="I9" s="1384"/>
    </row>
    <row r="10" spans="1:9">
      <c r="A10" s="1384"/>
      <c r="B10" s="1384"/>
      <c r="C10" s="1384"/>
      <c r="D10" s="1384"/>
      <c r="E10" s="1384"/>
      <c r="F10" s="1384"/>
      <c r="G10" s="1384"/>
      <c r="H10" s="1384"/>
      <c r="I10" s="1384"/>
    </row>
    <row r="11" spans="1:9">
      <c r="A11" s="1384"/>
      <c r="B11" s="1384"/>
      <c r="C11" s="1384"/>
      <c r="D11" s="1384"/>
      <c r="E11" s="1384"/>
      <c r="F11" s="1384"/>
      <c r="G11" s="1384"/>
      <c r="H11" s="1384"/>
      <c r="I11" s="1384"/>
    </row>
    <row r="12" spans="1:9">
      <c r="A12" s="1384"/>
      <c r="B12" s="1384"/>
      <c r="C12" s="1384"/>
      <c r="D12" s="1384"/>
      <c r="E12" s="1384"/>
      <c r="F12" s="1384"/>
      <c r="G12" s="1384"/>
      <c r="H12" s="1384"/>
      <c r="I12" s="1384"/>
    </row>
    <row r="13" spans="1:9">
      <c r="A13" s="1384"/>
      <c r="B13" s="1384"/>
      <c r="C13" s="1384"/>
      <c r="D13" s="1384"/>
      <c r="E13" s="1384"/>
      <c r="F13" s="1384"/>
      <c r="G13" s="1384"/>
      <c r="H13" s="1384"/>
      <c r="I13" s="1384"/>
    </row>
    <row r="14" spans="1:9">
      <c r="A14" s="1384"/>
      <c r="B14" s="1384"/>
      <c r="C14" s="1384"/>
      <c r="D14" s="1384"/>
      <c r="E14" s="1384"/>
      <c r="F14" s="1384"/>
      <c r="G14" s="1384"/>
      <c r="H14" s="1384"/>
      <c r="I14" s="1384"/>
    </row>
    <row r="15" spans="1:9">
      <c r="A15" s="1384"/>
      <c r="B15" s="1384"/>
      <c r="C15" s="1384"/>
      <c r="D15" s="1384"/>
      <c r="E15" s="1384"/>
      <c r="F15" s="1384"/>
      <c r="G15" s="1384"/>
      <c r="H15" s="1384"/>
      <c r="I15" s="1384"/>
    </row>
    <row r="16" spans="1:9">
      <c r="A16" s="1384"/>
      <c r="B16" s="1384"/>
      <c r="C16" s="1384"/>
      <c r="D16" s="1384"/>
      <c r="E16" s="1384"/>
      <c r="F16" s="1384"/>
      <c r="G16" s="1384"/>
      <c r="H16" s="1384"/>
      <c r="I16" s="1384"/>
    </row>
    <row r="17" spans="1:9">
      <c r="A17" s="1384"/>
      <c r="B17" s="1384"/>
      <c r="C17" s="1384"/>
      <c r="D17" s="1384"/>
      <c r="E17" s="1384"/>
      <c r="F17" s="1384"/>
      <c r="G17" s="1384"/>
      <c r="H17" s="1384"/>
      <c r="I17" s="1384"/>
    </row>
    <row r="18" spans="1:9">
      <c r="A18" s="1384"/>
      <c r="B18" s="1384"/>
      <c r="C18" s="1384"/>
      <c r="D18" s="1384"/>
      <c r="E18" s="1384"/>
      <c r="F18" s="1384"/>
      <c r="G18" s="1384"/>
      <c r="H18" s="1384"/>
      <c r="I18" s="1384"/>
    </row>
    <row r="19" spans="1:9">
      <c r="A19" s="1384"/>
      <c r="B19" s="1384"/>
      <c r="C19" s="1384"/>
      <c r="D19" s="1384"/>
      <c r="E19" s="1384"/>
      <c r="F19" s="1384"/>
      <c r="G19" s="1384"/>
      <c r="H19" s="1384"/>
      <c r="I19" s="1384"/>
    </row>
    <row r="20" spans="1:9">
      <c r="A20" s="1384"/>
      <c r="B20" s="1384"/>
      <c r="C20" s="1384"/>
      <c r="D20" s="1384"/>
      <c r="E20" s="1384"/>
      <c r="F20" s="1384"/>
      <c r="G20" s="1384"/>
      <c r="H20" s="1384"/>
      <c r="I20" s="1384"/>
    </row>
    <row r="21" spans="1:9">
      <c r="A21" s="1384"/>
      <c r="B21" s="1384"/>
      <c r="C21" s="1384"/>
      <c r="D21" s="1384"/>
      <c r="E21" s="1384"/>
      <c r="F21" s="1384"/>
      <c r="G21" s="1384"/>
      <c r="H21" s="1384"/>
      <c r="I21" s="1384"/>
    </row>
    <row r="22" spans="1:9">
      <c r="A22" s="1384"/>
      <c r="B22" s="1384"/>
      <c r="C22" s="1384"/>
      <c r="D22" s="1384"/>
      <c r="E22" s="1384"/>
      <c r="F22" s="1384"/>
      <c r="G22" s="1384"/>
      <c r="H22" s="1384"/>
      <c r="I22" s="1384"/>
    </row>
    <row r="23" spans="1:9">
      <c r="A23" s="1384"/>
      <c r="B23" s="1384"/>
      <c r="C23" s="1384"/>
      <c r="D23" s="1384"/>
      <c r="E23" s="1384"/>
      <c r="F23" s="1384"/>
      <c r="G23" s="1384"/>
      <c r="H23" s="1384"/>
      <c r="I23" s="1384"/>
    </row>
    <row r="24" spans="1:9">
      <c r="A24" s="1384"/>
      <c r="B24" s="1384"/>
      <c r="C24" s="1384"/>
      <c r="D24" s="1384"/>
      <c r="E24" s="1384"/>
      <c r="F24" s="1384"/>
      <c r="G24" s="1384"/>
      <c r="H24" s="1384"/>
      <c r="I24" s="1384"/>
    </row>
    <row r="25" spans="1:9">
      <c r="A25" s="1384"/>
      <c r="B25" s="1384"/>
      <c r="C25" s="1384"/>
      <c r="D25" s="1384"/>
      <c r="E25" s="1384"/>
      <c r="F25" s="1384"/>
      <c r="G25" s="1384"/>
      <c r="H25" s="1384"/>
      <c r="I25" s="1384"/>
    </row>
    <row r="26" spans="1:9">
      <c r="A26" s="1384"/>
      <c r="B26" s="1384"/>
      <c r="C26" s="1384"/>
      <c r="D26" s="1384"/>
      <c r="E26" s="1384"/>
      <c r="F26" s="1384"/>
      <c r="G26" s="1384"/>
      <c r="H26" s="1384"/>
      <c r="I26" s="1384"/>
    </row>
    <row r="27" spans="1:9">
      <c r="A27" s="1384"/>
      <c r="B27" s="1384"/>
      <c r="C27" s="1384"/>
      <c r="D27" s="1384"/>
      <c r="E27" s="1384"/>
      <c r="F27" s="1384"/>
      <c r="G27" s="1384"/>
      <c r="H27" s="1384"/>
      <c r="I27" s="1384"/>
    </row>
    <row r="28" spans="1:9">
      <c r="A28" s="1384"/>
      <c r="B28" s="1384"/>
      <c r="C28" s="1384"/>
      <c r="D28" s="1384"/>
      <c r="E28" s="1384"/>
      <c r="F28" s="1384"/>
      <c r="G28" s="1384"/>
      <c r="H28" s="1384"/>
      <c r="I28" s="1384"/>
    </row>
    <row r="29" spans="1:9">
      <c r="A29" s="1384"/>
      <c r="B29" s="1384"/>
      <c r="C29" s="1384"/>
      <c r="D29" s="1384"/>
      <c r="E29" s="1384"/>
      <c r="F29" s="1384"/>
      <c r="G29" s="1384"/>
      <c r="H29" s="1384"/>
      <c r="I29" s="1384"/>
    </row>
    <row r="30" spans="1:9">
      <c r="A30" s="1384"/>
      <c r="B30" s="1384"/>
      <c r="C30" s="1384"/>
      <c r="D30" s="1384"/>
      <c r="E30" s="1384"/>
      <c r="F30" s="1384"/>
      <c r="G30" s="1384"/>
      <c r="H30" s="1384"/>
      <c r="I30" s="1384"/>
    </row>
    <row r="31" spans="1:9">
      <c r="A31" s="1384"/>
      <c r="B31" s="1384"/>
      <c r="C31" s="1384"/>
      <c r="D31" s="1384"/>
      <c r="E31" s="1384"/>
      <c r="F31" s="1384"/>
      <c r="G31" s="1384"/>
      <c r="H31" s="1384"/>
      <c r="I31" s="1384"/>
    </row>
    <row r="32" spans="1:9">
      <c r="A32" s="1384"/>
      <c r="B32" s="1384"/>
      <c r="C32" s="1384"/>
      <c r="D32" s="1384"/>
      <c r="E32" s="1384"/>
      <c r="F32" s="1384"/>
      <c r="G32" s="1384"/>
      <c r="H32" s="1384"/>
      <c r="I32" s="1384"/>
    </row>
    <row r="33" spans="1:9">
      <c r="A33" s="1384"/>
      <c r="B33" s="1384"/>
      <c r="C33" s="1384"/>
      <c r="D33" s="1384"/>
      <c r="E33" s="1384"/>
      <c r="F33" s="1384"/>
      <c r="G33" s="1384"/>
      <c r="H33" s="1384"/>
      <c r="I33" s="1384"/>
    </row>
    <row r="34" spans="1:9">
      <c r="A34" s="1384"/>
      <c r="B34" s="1384"/>
      <c r="C34" s="1384"/>
      <c r="D34" s="1384"/>
      <c r="E34" s="1384"/>
      <c r="F34" s="1384"/>
      <c r="G34" s="1384"/>
      <c r="H34" s="1384"/>
      <c r="I34" s="1384"/>
    </row>
    <row r="35" spans="1:9">
      <c r="A35" s="1384"/>
      <c r="B35" s="1384"/>
      <c r="C35" s="1384"/>
      <c r="D35" s="1384"/>
      <c r="E35" s="1384"/>
      <c r="F35" s="1384"/>
      <c r="G35" s="1384"/>
      <c r="H35" s="1384"/>
      <c r="I35" s="1384"/>
    </row>
    <row r="36" spans="1:9">
      <c r="A36" s="1384"/>
      <c r="B36" s="1384"/>
      <c r="C36" s="1384"/>
      <c r="D36" s="1384"/>
      <c r="E36" s="1384"/>
      <c r="F36" s="1384"/>
      <c r="G36" s="1384"/>
      <c r="H36" s="1384"/>
      <c r="I36" s="1384"/>
    </row>
    <row r="37" spans="1:9">
      <c r="A37" s="1384"/>
      <c r="B37" s="1384"/>
      <c r="C37" s="1384"/>
      <c r="D37" s="1384"/>
      <c r="E37" s="1384"/>
      <c r="F37" s="1384"/>
      <c r="G37" s="1384"/>
      <c r="H37" s="1384"/>
      <c r="I37" s="1384"/>
    </row>
    <row r="38" spans="1:9">
      <c r="A38" s="1384"/>
      <c r="B38" s="1384"/>
      <c r="C38" s="1384"/>
      <c r="D38" s="1384"/>
      <c r="E38" s="1384"/>
      <c r="F38" s="1384"/>
      <c r="G38" s="1384"/>
      <c r="H38" s="1384"/>
      <c r="I38" s="1384"/>
    </row>
    <row r="39" spans="1:9">
      <c r="A39" s="1384"/>
      <c r="B39" s="1384"/>
      <c r="C39" s="1384"/>
      <c r="D39" s="1384"/>
      <c r="E39" s="1384"/>
      <c r="F39" s="1384"/>
      <c r="G39" s="1384"/>
      <c r="H39" s="1384"/>
      <c r="I39" s="1384"/>
    </row>
    <row r="40" spans="1:9">
      <c r="A40" s="1384"/>
      <c r="B40" s="1384"/>
      <c r="C40" s="1384"/>
      <c r="D40" s="1384"/>
      <c r="E40" s="1384"/>
      <c r="F40" s="1384"/>
      <c r="G40" s="1384"/>
      <c r="H40" s="1384"/>
      <c r="I40" s="1384"/>
    </row>
    <row r="41" spans="1:9">
      <c r="A41" s="1384"/>
      <c r="B41" s="1384"/>
      <c r="C41" s="1384"/>
      <c r="D41" s="1384"/>
      <c r="E41" s="1384"/>
      <c r="F41" s="1384"/>
      <c r="G41" s="1384"/>
      <c r="H41" s="1384"/>
      <c r="I41" s="1384"/>
    </row>
    <row r="42" spans="1:9">
      <c r="A42" s="1384"/>
      <c r="B42" s="1384"/>
      <c r="C42" s="1384"/>
      <c r="D42" s="1384"/>
      <c r="E42" s="1384"/>
      <c r="F42" s="1384"/>
      <c r="G42" s="1384"/>
      <c r="H42" s="1384"/>
      <c r="I42" s="1384"/>
    </row>
    <row r="43" spans="1:9">
      <c r="A43" s="1384"/>
      <c r="B43" s="1384"/>
      <c r="C43" s="1384"/>
      <c r="D43" s="1384"/>
      <c r="E43" s="1384"/>
      <c r="F43" s="1384"/>
      <c r="G43" s="1384"/>
      <c r="H43" s="1384"/>
      <c r="I43" s="1384"/>
    </row>
    <row r="44" spans="1:9">
      <c r="A44" s="1384"/>
      <c r="B44" s="1384"/>
      <c r="C44" s="1384"/>
      <c r="D44" s="1384"/>
      <c r="E44" s="1384"/>
      <c r="F44" s="1384"/>
      <c r="G44" s="1384"/>
      <c r="H44" s="1384"/>
      <c r="I44" s="1384"/>
    </row>
    <row r="45" spans="1:9">
      <c r="A45" s="1384"/>
      <c r="B45" s="1384"/>
      <c r="C45" s="1384"/>
      <c r="D45" s="1384"/>
      <c r="E45" s="1384"/>
      <c r="F45" s="1384"/>
      <c r="G45" s="1384"/>
      <c r="H45" s="1384"/>
      <c r="I45" s="1384"/>
    </row>
    <row r="46" spans="1:9">
      <c r="A46" s="1384"/>
      <c r="B46" s="1384"/>
      <c r="C46" s="1384"/>
      <c r="D46" s="1384"/>
      <c r="E46" s="1384"/>
      <c r="F46" s="1384"/>
      <c r="G46" s="1384"/>
      <c r="H46" s="1384"/>
      <c r="I46" s="1384"/>
    </row>
    <row r="47" spans="1:9">
      <c r="A47" s="1384"/>
      <c r="B47" s="1384"/>
      <c r="C47" s="1384"/>
      <c r="D47" s="1384"/>
      <c r="E47" s="1384"/>
      <c r="F47" s="1384"/>
      <c r="G47" s="1384"/>
      <c r="H47" s="1384"/>
      <c r="I47" s="1384"/>
    </row>
    <row r="48" spans="1:9">
      <c r="A48" s="1384"/>
      <c r="B48" s="1384"/>
      <c r="C48" s="1384"/>
      <c r="D48" s="1384"/>
      <c r="E48" s="1384"/>
      <c r="F48" s="1384"/>
      <c r="G48" s="1384"/>
      <c r="H48" s="1384"/>
      <c r="I48" s="1384"/>
    </row>
    <row r="49" spans="1:9">
      <c r="A49" s="1384"/>
      <c r="B49" s="1384"/>
      <c r="C49" s="1384"/>
      <c r="D49" s="1384"/>
      <c r="E49" s="1384"/>
      <c r="F49" s="1384"/>
      <c r="G49" s="1384"/>
      <c r="H49" s="1384"/>
      <c r="I49" s="1384"/>
    </row>
    <row r="50" spans="1:9">
      <c r="A50" s="1384"/>
      <c r="B50" s="1384"/>
      <c r="C50" s="1384"/>
      <c r="D50" s="1384"/>
      <c r="E50" s="1384"/>
      <c r="F50" s="1384"/>
      <c r="G50" s="1384"/>
      <c r="H50" s="1384"/>
      <c r="I50" s="1384"/>
    </row>
    <row r="51" spans="1:9">
      <c r="A51" s="1384"/>
      <c r="B51" s="1384"/>
      <c r="C51" s="1384"/>
      <c r="D51" s="1384"/>
      <c r="E51" s="1384"/>
      <c r="F51" s="1384"/>
      <c r="G51" s="1384"/>
      <c r="H51" s="1384"/>
      <c r="I51" s="1384"/>
    </row>
    <row r="52" spans="1:9">
      <c r="A52" s="1384"/>
      <c r="B52" s="1384"/>
      <c r="C52" s="1384"/>
      <c r="D52" s="1384"/>
      <c r="E52" s="1384"/>
      <c r="F52" s="1384"/>
      <c r="G52" s="1384"/>
      <c r="H52" s="1384"/>
      <c r="I52" s="1384"/>
    </row>
  </sheetData>
  <mergeCells count="1">
    <mergeCell ref="A1:I52"/>
  </mergeCells>
  <phoneticPr fontId="25" type="noConversion"/>
  <printOptions horizontalCentered="1" verticalCentered="1"/>
  <pageMargins left="0" right="0" top="0" bottom="0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2"/>
  </sheetPr>
  <dimension ref="A1:I52"/>
  <sheetViews>
    <sheetView showGridLines="0" view="pageBreakPreview" zoomScale="150" zoomScaleSheetLayoutView="150" workbookViewId="0">
      <selection sqref="A1:I52"/>
    </sheetView>
  </sheetViews>
  <sheetFormatPr defaultRowHeight="12.75"/>
  <cols>
    <col min="9" max="9" width="47.42578125" customWidth="1"/>
  </cols>
  <sheetData>
    <row r="1" spans="1:9">
      <c r="A1" s="1386" t="s">
        <v>378</v>
      </c>
      <c r="B1" s="1386"/>
      <c r="C1" s="1386"/>
      <c r="D1" s="1386"/>
      <c r="E1" s="1386"/>
      <c r="F1" s="1386"/>
      <c r="G1" s="1386"/>
      <c r="H1" s="1386"/>
      <c r="I1" s="1386"/>
    </row>
    <row r="2" spans="1:9">
      <c r="A2" s="1386"/>
      <c r="B2" s="1386"/>
      <c r="C2" s="1386"/>
      <c r="D2" s="1386"/>
      <c r="E2" s="1386"/>
      <c r="F2" s="1386"/>
      <c r="G2" s="1386"/>
      <c r="H2" s="1386"/>
      <c r="I2" s="1386"/>
    </row>
    <row r="3" spans="1:9">
      <c r="A3" s="1386"/>
      <c r="B3" s="1386"/>
      <c r="C3" s="1386"/>
      <c r="D3" s="1386"/>
      <c r="E3" s="1386"/>
      <c r="F3" s="1386"/>
      <c r="G3" s="1386"/>
      <c r="H3" s="1386"/>
      <c r="I3" s="1386"/>
    </row>
    <row r="4" spans="1:9">
      <c r="A4" s="1386"/>
      <c r="B4" s="1386"/>
      <c r="C4" s="1386"/>
      <c r="D4" s="1386"/>
      <c r="E4" s="1386"/>
      <c r="F4" s="1386"/>
      <c r="G4" s="1386"/>
      <c r="H4" s="1386"/>
      <c r="I4" s="1386"/>
    </row>
    <row r="5" spans="1:9">
      <c r="A5" s="1386"/>
      <c r="B5" s="1386"/>
      <c r="C5" s="1386"/>
      <c r="D5" s="1386"/>
      <c r="E5" s="1386"/>
      <c r="F5" s="1386"/>
      <c r="G5" s="1386"/>
      <c r="H5" s="1386"/>
      <c r="I5" s="1386"/>
    </row>
    <row r="6" spans="1:9">
      <c r="A6" s="1386"/>
      <c r="B6" s="1386"/>
      <c r="C6" s="1386"/>
      <c r="D6" s="1386"/>
      <c r="E6" s="1386"/>
      <c r="F6" s="1386"/>
      <c r="G6" s="1387"/>
      <c r="H6" s="1386"/>
      <c r="I6" s="1386"/>
    </row>
    <row r="7" spans="1:9">
      <c r="A7" s="1386"/>
      <c r="B7" s="1386"/>
      <c r="C7" s="1386"/>
      <c r="D7" s="1386"/>
      <c r="E7" s="1386"/>
      <c r="F7" s="1386"/>
      <c r="G7" s="1386"/>
      <c r="H7" s="1386"/>
      <c r="I7" s="1386"/>
    </row>
    <row r="8" spans="1:9">
      <c r="A8" s="1386"/>
      <c r="B8" s="1386"/>
      <c r="C8" s="1386"/>
      <c r="D8" s="1386"/>
      <c r="E8" s="1386"/>
      <c r="F8" s="1386"/>
      <c r="G8" s="1386"/>
      <c r="H8" s="1386"/>
      <c r="I8" s="1386"/>
    </row>
    <row r="9" spans="1:9">
      <c r="A9" s="1386"/>
      <c r="B9" s="1386"/>
      <c r="C9" s="1386"/>
      <c r="D9" s="1386"/>
      <c r="E9" s="1386"/>
      <c r="F9" s="1386"/>
      <c r="G9" s="1386"/>
      <c r="H9" s="1386"/>
      <c r="I9" s="1386"/>
    </row>
    <row r="10" spans="1:9">
      <c r="A10" s="1386"/>
      <c r="B10" s="1386"/>
      <c r="C10" s="1386"/>
      <c r="D10" s="1386"/>
      <c r="E10" s="1386"/>
      <c r="F10" s="1386"/>
      <c r="G10" s="1386"/>
      <c r="H10" s="1386"/>
      <c r="I10" s="1386"/>
    </row>
    <row r="11" spans="1:9">
      <c r="A11" s="1386"/>
      <c r="B11" s="1386"/>
      <c r="C11" s="1386"/>
      <c r="D11" s="1386"/>
      <c r="E11" s="1386"/>
      <c r="F11" s="1386"/>
      <c r="G11" s="1386"/>
      <c r="H11" s="1386"/>
      <c r="I11" s="1386"/>
    </row>
    <row r="12" spans="1:9">
      <c r="A12" s="1386"/>
      <c r="B12" s="1386"/>
      <c r="C12" s="1386"/>
      <c r="D12" s="1386"/>
      <c r="E12" s="1386"/>
      <c r="F12" s="1386"/>
      <c r="G12" s="1386"/>
      <c r="H12" s="1386"/>
      <c r="I12" s="1386"/>
    </row>
    <row r="13" spans="1:9">
      <c r="A13" s="1386"/>
      <c r="B13" s="1386"/>
      <c r="C13" s="1386"/>
      <c r="D13" s="1386"/>
      <c r="E13" s="1386"/>
      <c r="F13" s="1386"/>
      <c r="G13" s="1386"/>
      <c r="H13" s="1386"/>
      <c r="I13" s="1386"/>
    </row>
    <row r="14" spans="1:9">
      <c r="A14" s="1386"/>
      <c r="B14" s="1386"/>
      <c r="C14" s="1386"/>
      <c r="D14" s="1386"/>
      <c r="E14" s="1386"/>
      <c r="F14" s="1386"/>
      <c r="G14" s="1386"/>
      <c r="H14" s="1386"/>
      <c r="I14" s="1386"/>
    </row>
    <row r="15" spans="1:9">
      <c r="A15" s="1386"/>
      <c r="B15" s="1386"/>
      <c r="C15" s="1386"/>
      <c r="D15" s="1386"/>
      <c r="E15" s="1386"/>
      <c r="F15" s="1386"/>
      <c r="G15" s="1386"/>
      <c r="H15" s="1386"/>
      <c r="I15" s="1386"/>
    </row>
    <row r="16" spans="1:9">
      <c r="A16" s="1386"/>
      <c r="B16" s="1386"/>
      <c r="C16" s="1386"/>
      <c r="D16" s="1386"/>
      <c r="E16" s="1386"/>
      <c r="F16" s="1386"/>
      <c r="G16" s="1386"/>
      <c r="H16" s="1386"/>
      <c r="I16" s="1386"/>
    </row>
    <row r="17" spans="1:9">
      <c r="A17" s="1386"/>
      <c r="B17" s="1386"/>
      <c r="C17" s="1386"/>
      <c r="D17" s="1386"/>
      <c r="E17" s="1386"/>
      <c r="F17" s="1386"/>
      <c r="G17" s="1386"/>
      <c r="H17" s="1386"/>
      <c r="I17" s="1386"/>
    </row>
    <row r="18" spans="1:9">
      <c r="A18" s="1386"/>
      <c r="B18" s="1386"/>
      <c r="C18" s="1386"/>
      <c r="D18" s="1386"/>
      <c r="E18" s="1386"/>
      <c r="F18" s="1386"/>
      <c r="G18" s="1386"/>
      <c r="H18" s="1386"/>
      <c r="I18" s="1386"/>
    </row>
    <row r="19" spans="1:9">
      <c r="A19" s="1386"/>
      <c r="B19" s="1386"/>
      <c r="C19" s="1386"/>
      <c r="D19" s="1386"/>
      <c r="E19" s="1386"/>
      <c r="F19" s="1386"/>
      <c r="G19" s="1386"/>
      <c r="H19" s="1386"/>
      <c r="I19" s="1386"/>
    </row>
    <row r="20" spans="1:9">
      <c r="A20" s="1386"/>
      <c r="B20" s="1386"/>
      <c r="C20" s="1386"/>
      <c r="D20" s="1386"/>
      <c r="E20" s="1386"/>
      <c r="F20" s="1386"/>
      <c r="G20" s="1386"/>
      <c r="H20" s="1386"/>
      <c r="I20" s="1386"/>
    </row>
    <row r="21" spans="1:9">
      <c r="A21" s="1386"/>
      <c r="B21" s="1386"/>
      <c r="C21" s="1386"/>
      <c r="D21" s="1386"/>
      <c r="E21" s="1386"/>
      <c r="F21" s="1386"/>
      <c r="G21" s="1386"/>
      <c r="H21" s="1386"/>
      <c r="I21" s="1386"/>
    </row>
    <row r="22" spans="1:9">
      <c r="A22" s="1386"/>
      <c r="B22" s="1386"/>
      <c r="C22" s="1386"/>
      <c r="D22" s="1386"/>
      <c r="E22" s="1386"/>
      <c r="F22" s="1386"/>
      <c r="G22" s="1386"/>
      <c r="H22" s="1386"/>
      <c r="I22" s="1386"/>
    </row>
    <row r="23" spans="1:9">
      <c r="A23" s="1386"/>
      <c r="B23" s="1386"/>
      <c r="C23" s="1386"/>
      <c r="D23" s="1386"/>
      <c r="E23" s="1386"/>
      <c r="F23" s="1386"/>
      <c r="G23" s="1386"/>
      <c r="H23" s="1386"/>
      <c r="I23" s="1386"/>
    </row>
    <row r="24" spans="1:9">
      <c r="A24" s="1386"/>
      <c r="B24" s="1386"/>
      <c r="C24" s="1386"/>
      <c r="D24" s="1386"/>
      <c r="E24" s="1386"/>
      <c r="F24" s="1386"/>
      <c r="G24" s="1386"/>
      <c r="H24" s="1386"/>
      <c r="I24" s="1386"/>
    </row>
    <row r="25" spans="1:9">
      <c r="A25" s="1386"/>
      <c r="B25" s="1386"/>
      <c r="C25" s="1386"/>
      <c r="D25" s="1386"/>
      <c r="E25" s="1386"/>
      <c r="F25" s="1386"/>
      <c r="G25" s="1386"/>
      <c r="H25" s="1386"/>
      <c r="I25" s="1386"/>
    </row>
    <row r="26" spans="1:9">
      <c r="A26" s="1386"/>
      <c r="B26" s="1386"/>
      <c r="C26" s="1386"/>
      <c r="D26" s="1386"/>
      <c r="E26" s="1386"/>
      <c r="F26" s="1386"/>
      <c r="G26" s="1386"/>
      <c r="H26" s="1386"/>
      <c r="I26" s="1386"/>
    </row>
    <row r="27" spans="1:9">
      <c r="A27" s="1386"/>
      <c r="B27" s="1386"/>
      <c r="C27" s="1386"/>
      <c r="D27" s="1386"/>
      <c r="E27" s="1386"/>
      <c r="F27" s="1386"/>
      <c r="G27" s="1386"/>
      <c r="H27" s="1386"/>
      <c r="I27" s="1386"/>
    </row>
    <row r="28" spans="1:9">
      <c r="A28" s="1386"/>
      <c r="B28" s="1386"/>
      <c r="C28" s="1386"/>
      <c r="D28" s="1386"/>
      <c r="E28" s="1386"/>
      <c r="F28" s="1386"/>
      <c r="G28" s="1386"/>
      <c r="H28" s="1386"/>
      <c r="I28" s="1386"/>
    </row>
    <row r="29" spans="1:9">
      <c r="A29" s="1386"/>
      <c r="B29" s="1386"/>
      <c r="C29" s="1386"/>
      <c r="D29" s="1386"/>
      <c r="E29" s="1386"/>
      <c r="F29" s="1386"/>
      <c r="G29" s="1386"/>
      <c r="H29" s="1386"/>
      <c r="I29" s="1386"/>
    </row>
    <row r="30" spans="1:9">
      <c r="A30" s="1386"/>
      <c r="B30" s="1386"/>
      <c r="C30" s="1386"/>
      <c r="D30" s="1386"/>
      <c r="E30" s="1386"/>
      <c r="F30" s="1386"/>
      <c r="G30" s="1386"/>
      <c r="H30" s="1386"/>
      <c r="I30" s="1386"/>
    </row>
    <row r="31" spans="1:9">
      <c r="A31" s="1386"/>
      <c r="B31" s="1386"/>
      <c r="C31" s="1386"/>
      <c r="D31" s="1386"/>
      <c r="E31" s="1386"/>
      <c r="F31" s="1386"/>
      <c r="G31" s="1386"/>
      <c r="H31" s="1386"/>
      <c r="I31" s="1386"/>
    </row>
    <row r="32" spans="1:9">
      <c r="A32" s="1386"/>
      <c r="B32" s="1386"/>
      <c r="C32" s="1386"/>
      <c r="D32" s="1386"/>
      <c r="E32" s="1386"/>
      <c r="F32" s="1386"/>
      <c r="G32" s="1386"/>
      <c r="H32" s="1386"/>
      <c r="I32" s="1386"/>
    </row>
    <row r="33" spans="1:9">
      <c r="A33" s="1386"/>
      <c r="B33" s="1386"/>
      <c r="C33" s="1386"/>
      <c r="D33" s="1386"/>
      <c r="E33" s="1386"/>
      <c r="F33" s="1386"/>
      <c r="G33" s="1386"/>
      <c r="H33" s="1386"/>
      <c r="I33" s="1386"/>
    </row>
    <row r="34" spans="1:9">
      <c r="A34" s="1386"/>
      <c r="B34" s="1386"/>
      <c r="C34" s="1386"/>
      <c r="D34" s="1386"/>
      <c r="E34" s="1386"/>
      <c r="F34" s="1386"/>
      <c r="G34" s="1386"/>
      <c r="H34" s="1386"/>
      <c r="I34" s="1386"/>
    </row>
    <row r="35" spans="1:9">
      <c r="A35" s="1386"/>
      <c r="B35" s="1386"/>
      <c r="C35" s="1386"/>
      <c r="D35" s="1386"/>
      <c r="E35" s="1386"/>
      <c r="F35" s="1386"/>
      <c r="G35" s="1386"/>
      <c r="H35" s="1386"/>
      <c r="I35" s="1386"/>
    </row>
    <row r="36" spans="1:9">
      <c r="A36" s="1386"/>
      <c r="B36" s="1386"/>
      <c r="C36" s="1386"/>
      <c r="D36" s="1386"/>
      <c r="E36" s="1386"/>
      <c r="F36" s="1386"/>
      <c r="G36" s="1386"/>
      <c r="H36" s="1386"/>
      <c r="I36" s="1386"/>
    </row>
    <row r="37" spans="1:9">
      <c r="A37" s="1386"/>
      <c r="B37" s="1386"/>
      <c r="C37" s="1386"/>
      <c r="D37" s="1386"/>
      <c r="E37" s="1386"/>
      <c r="F37" s="1386"/>
      <c r="G37" s="1386"/>
      <c r="H37" s="1386"/>
      <c r="I37" s="1386"/>
    </row>
    <row r="38" spans="1:9">
      <c r="A38" s="1386"/>
      <c r="B38" s="1386"/>
      <c r="C38" s="1386"/>
      <c r="D38" s="1386"/>
      <c r="E38" s="1386"/>
      <c r="F38" s="1386"/>
      <c r="G38" s="1386"/>
      <c r="H38" s="1386"/>
      <c r="I38" s="1386"/>
    </row>
    <row r="39" spans="1:9">
      <c r="A39" s="1386"/>
      <c r="B39" s="1386"/>
      <c r="C39" s="1386"/>
      <c r="D39" s="1386"/>
      <c r="E39" s="1386"/>
      <c r="F39" s="1386"/>
      <c r="G39" s="1386"/>
      <c r="H39" s="1386"/>
      <c r="I39" s="1386"/>
    </row>
    <row r="40" spans="1:9">
      <c r="A40" s="1386"/>
      <c r="B40" s="1386"/>
      <c r="C40" s="1386"/>
      <c r="D40" s="1386"/>
      <c r="E40" s="1386"/>
      <c r="F40" s="1386"/>
      <c r="G40" s="1386"/>
      <c r="H40" s="1386"/>
      <c r="I40" s="1386"/>
    </row>
    <row r="41" spans="1:9">
      <c r="A41" s="1386"/>
      <c r="B41" s="1386"/>
      <c r="C41" s="1386"/>
      <c r="D41" s="1386"/>
      <c r="E41" s="1386"/>
      <c r="F41" s="1386"/>
      <c r="G41" s="1386"/>
      <c r="H41" s="1386"/>
      <c r="I41" s="1386"/>
    </row>
    <row r="42" spans="1:9">
      <c r="A42" s="1386"/>
      <c r="B42" s="1386"/>
      <c r="C42" s="1386"/>
      <c r="D42" s="1386"/>
      <c r="E42" s="1386"/>
      <c r="F42" s="1386"/>
      <c r="G42" s="1386"/>
      <c r="H42" s="1386"/>
      <c r="I42" s="1386"/>
    </row>
    <row r="43" spans="1:9">
      <c r="A43" s="1386"/>
      <c r="B43" s="1386"/>
      <c r="C43" s="1386"/>
      <c r="D43" s="1386"/>
      <c r="E43" s="1386"/>
      <c r="F43" s="1386"/>
      <c r="G43" s="1386"/>
      <c r="H43" s="1386"/>
      <c r="I43" s="1386"/>
    </row>
    <row r="44" spans="1:9">
      <c r="A44" s="1386"/>
      <c r="B44" s="1386"/>
      <c r="C44" s="1386"/>
      <c r="D44" s="1386"/>
      <c r="E44" s="1386"/>
      <c r="F44" s="1386"/>
      <c r="G44" s="1386"/>
      <c r="H44" s="1386"/>
      <c r="I44" s="1386"/>
    </row>
    <row r="45" spans="1:9">
      <c r="A45" s="1386"/>
      <c r="B45" s="1386"/>
      <c r="C45" s="1386"/>
      <c r="D45" s="1386"/>
      <c r="E45" s="1386"/>
      <c r="F45" s="1386"/>
      <c r="G45" s="1386"/>
      <c r="H45" s="1386"/>
      <c r="I45" s="1386"/>
    </row>
    <row r="46" spans="1:9">
      <c r="A46" s="1386"/>
      <c r="B46" s="1386"/>
      <c r="C46" s="1386"/>
      <c r="D46" s="1386"/>
      <c r="E46" s="1386"/>
      <c r="F46" s="1386"/>
      <c r="G46" s="1386"/>
      <c r="H46" s="1386"/>
      <c r="I46" s="1386"/>
    </row>
    <row r="47" spans="1:9">
      <c r="A47" s="1386"/>
      <c r="B47" s="1386"/>
      <c r="C47" s="1386"/>
      <c r="D47" s="1386"/>
      <c r="E47" s="1386"/>
      <c r="F47" s="1386"/>
      <c r="G47" s="1386"/>
      <c r="H47" s="1386"/>
      <c r="I47" s="1386"/>
    </row>
    <row r="48" spans="1:9">
      <c r="A48" s="1386"/>
      <c r="B48" s="1386"/>
      <c r="C48" s="1386"/>
      <c r="D48" s="1386"/>
      <c r="E48" s="1386"/>
      <c r="F48" s="1386"/>
      <c r="G48" s="1386"/>
      <c r="H48" s="1386"/>
      <c r="I48" s="1386"/>
    </row>
    <row r="49" spans="1:9">
      <c r="A49" s="1386"/>
      <c r="B49" s="1386"/>
      <c r="C49" s="1386"/>
      <c r="D49" s="1386"/>
      <c r="E49" s="1386"/>
      <c r="F49" s="1386"/>
      <c r="G49" s="1386"/>
      <c r="H49" s="1386"/>
      <c r="I49" s="1386"/>
    </row>
    <row r="50" spans="1:9">
      <c r="A50" s="1386"/>
      <c r="B50" s="1386"/>
      <c r="C50" s="1386"/>
      <c r="D50" s="1386"/>
      <c r="E50" s="1386"/>
      <c r="F50" s="1386"/>
      <c r="G50" s="1386"/>
      <c r="H50" s="1386"/>
      <c r="I50" s="1386"/>
    </row>
    <row r="51" spans="1:9">
      <c r="A51" s="1386"/>
      <c r="B51" s="1386"/>
      <c r="C51" s="1386"/>
      <c r="D51" s="1386"/>
      <c r="E51" s="1386"/>
      <c r="F51" s="1386"/>
      <c r="G51" s="1386"/>
      <c r="H51" s="1386"/>
      <c r="I51" s="1386"/>
    </row>
    <row r="52" spans="1:9">
      <c r="A52" s="1386"/>
      <c r="B52" s="1386"/>
      <c r="C52" s="1386"/>
      <c r="D52" s="1386"/>
      <c r="E52" s="1386"/>
      <c r="F52" s="1386"/>
      <c r="G52" s="1386"/>
      <c r="H52" s="1386"/>
      <c r="I52" s="1386"/>
    </row>
  </sheetData>
  <mergeCells count="1">
    <mergeCell ref="A1:I52"/>
  </mergeCells>
  <phoneticPr fontId="25" type="noConversion"/>
  <pageMargins left="0.75" right="0.75" top="1" bottom="1" header="0.5" footer="0.5"/>
  <pageSetup scale="75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2"/>
  </sheetPr>
  <dimension ref="A1:I52"/>
  <sheetViews>
    <sheetView showGridLines="0" view="pageBreakPreview" zoomScaleNormal="85" zoomScaleSheetLayoutView="100" workbookViewId="0">
      <selection activeCell="M20" sqref="M20"/>
    </sheetView>
  </sheetViews>
  <sheetFormatPr defaultRowHeight="12.75"/>
  <sheetData>
    <row r="1" spans="1:9">
      <c r="A1" s="1384"/>
      <c r="B1" s="1384"/>
      <c r="C1" s="1384"/>
      <c r="D1" s="1384"/>
      <c r="E1" s="1384"/>
      <c r="F1" s="1384"/>
      <c r="G1" s="1384"/>
      <c r="H1" s="1384"/>
      <c r="I1" s="1384"/>
    </row>
    <row r="2" spans="1:9">
      <c r="A2" s="1384"/>
      <c r="B2" s="1384"/>
      <c r="C2" s="1384"/>
      <c r="D2" s="1384"/>
      <c r="E2" s="1384"/>
      <c r="F2" s="1384"/>
      <c r="G2" s="1384"/>
      <c r="H2" s="1384"/>
      <c r="I2" s="1384"/>
    </row>
    <row r="3" spans="1:9">
      <c r="A3" s="1384"/>
      <c r="B3" s="1384"/>
      <c r="C3" s="1384"/>
      <c r="D3" s="1384"/>
      <c r="E3" s="1384"/>
      <c r="F3" s="1384"/>
      <c r="G3" s="1384"/>
      <c r="H3" s="1384"/>
      <c r="I3" s="1384"/>
    </row>
    <row r="4" spans="1:9">
      <c r="A4" s="1384"/>
      <c r="B4" s="1384"/>
      <c r="C4" s="1384"/>
      <c r="D4" s="1384"/>
      <c r="E4" s="1384"/>
      <c r="F4" s="1384"/>
      <c r="G4" s="1384"/>
      <c r="H4" s="1384"/>
      <c r="I4" s="1384"/>
    </row>
    <row r="5" spans="1:9">
      <c r="A5" s="1384"/>
      <c r="B5" s="1384"/>
      <c r="C5" s="1384"/>
      <c r="D5" s="1384"/>
      <c r="E5" s="1384"/>
      <c r="F5" s="1384"/>
      <c r="G5" s="1384"/>
      <c r="H5" s="1384"/>
      <c r="I5" s="1384"/>
    </row>
    <row r="6" spans="1:9">
      <c r="A6" s="1384"/>
      <c r="B6" s="1384"/>
      <c r="C6" s="1384"/>
      <c r="D6" s="1384"/>
      <c r="E6" s="1384"/>
      <c r="F6" s="1384"/>
      <c r="G6" s="1385"/>
      <c r="H6" s="1384"/>
      <c r="I6" s="1384"/>
    </row>
    <row r="7" spans="1:9">
      <c r="A7" s="1384"/>
      <c r="B7" s="1384"/>
      <c r="C7" s="1384"/>
      <c r="D7" s="1384"/>
      <c r="E7" s="1384"/>
      <c r="F7" s="1384"/>
      <c r="G7" s="1384"/>
      <c r="H7" s="1384"/>
      <c r="I7" s="1384"/>
    </row>
    <row r="8" spans="1:9">
      <c r="A8" s="1384"/>
      <c r="B8" s="1384"/>
      <c r="C8" s="1384"/>
      <c r="D8" s="1384"/>
      <c r="E8" s="1384"/>
      <c r="F8" s="1384"/>
      <c r="G8" s="1384"/>
      <c r="H8" s="1384"/>
      <c r="I8" s="1384"/>
    </row>
    <row r="9" spans="1:9">
      <c r="A9" s="1384"/>
      <c r="B9" s="1384"/>
      <c r="C9" s="1384"/>
      <c r="D9" s="1384"/>
      <c r="E9" s="1384"/>
      <c r="F9" s="1384"/>
      <c r="G9" s="1384"/>
      <c r="H9" s="1384"/>
      <c r="I9" s="1384"/>
    </row>
    <row r="10" spans="1:9">
      <c r="A10" s="1384"/>
      <c r="B10" s="1384"/>
      <c r="C10" s="1384"/>
      <c r="D10" s="1384"/>
      <c r="E10" s="1384"/>
      <c r="F10" s="1384"/>
      <c r="G10" s="1384"/>
      <c r="H10" s="1384"/>
      <c r="I10" s="1384"/>
    </row>
    <row r="11" spans="1:9">
      <c r="A11" s="1384"/>
      <c r="B11" s="1384"/>
      <c r="C11" s="1384"/>
      <c r="D11" s="1384"/>
      <c r="E11" s="1384"/>
      <c r="F11" s="1384"/>
      <c r="G11" s="1384"/>
      <c r="H11" s="1384"/>
      <c r="I11" s="1384"/>
    </row>
    <row r="12" spans="1:9">
      <c r="A12" s="1384"/>
      <c r="B12" s="1384"/>
      <c r="C12" s="1384"/>
      <c r="D12" s="1384"/>
      <c r="E12" s="1384"/>
      <c r="F12" s="1384"/>
      <c r="G12" s="1384"/>
      <c r="H12" s="1384"/>
      <c r="I12" s="1384"/>
    </row>
    <row r="13" spans="1:9">
      <c r="A13" s="1384"/>
      <c r="B13" s="1384"/>
      <c r="C13" s="1384"/>
      <c r="D13" s="1384"/>
      <c r="E13" s="1384"/>
      <c r="F13" s="1384"/>
      <c r="G13" s="1384"/>
      <c r="H13" s="1384"/>
      <c r="I13" s="1384"/>
    </row>
    <row r="14" spans="1:9">
      <c r="A14" s="1384"/>
      <c r="B14" s="1384"/>
      <c r="C14" s="1384"/>
      <c r="D14" s="1384"/>
      <c r="E14" s="1384"/>
      <c r="F14" s="1384"/>
      <c r="G14" s="1384"/>
      <c r="H14" s="1384"/>
      <c r="I14" s="1384"/>
    </row>
    <row r="15" spans="1:9">
      <c r="A15" s="1384"/>
      <c r="B15" s="1384"/>
      <c r="C15" s="1384"/>
      <c r="D15" s="1384"/>
      <c r="E15" s="1384"/>
      <c r="F15" s="1384"/>
      <c r="G15" s="1384"/>
      <c r="H15" s="1384"/>
      <c r="I15" s="1384"/>
    </row>
    <row r="16" spans="1:9">
      <c r="A16" s="1384"/>
      <c r="B16" s="1384"/>
      <c r="C16" s="1384"/>
      <c r="D16" s="1384"/>
      <c r="E16" s="1384"/>
      <c r="F16" s="1384"/>
      <c r="G16" s="1384"/>
      <c r="H16" s="1384"/>
      <c r="I16" s="1384"/>
    </row>
    <row r="17" spans="1:9">
      <c r="A17" s="1384"/>
      <c r="B17" s="1384"/>
      <c r="C17" s="1384"/>
      <c r="D17" s="1384"/>
      <c r="E17" s="1384"/>
      <c r="F17" s="1384"/>
      <c r="G17" s="1384"/>
      <c r="H17" s="1384"/>
      <c r="I17" s="1384"/>
    </row>
    <row r="18" spans="1:9">
      <c r="A18" s="1384"/>
      <c r="B18" s="1384"/>
      <c r="C18" s="1384"/>
      <c r="D18" s="1384"/>
      <c r="E18" s="1384"/>
      <c r="F18" s="1384"/>
      <c r="G18" s="1384"/>
      <c r="H18" s="1384"/>
      <c r="I18" s="1384"/>
    </row>
    <row r="19" spans="1:9">
      <c r="A19" s="1384"/>
      <c r="B19" s="1384"/>
      <c r="C19" s="1384"/>
      <c r="D19" s="1384"/>
      <c r="E19" s="1384"/>
      <c r="F19" s="1384"/>
      <c r="G19" s="1384"/>
      <c r="H19" s="1384"/>
      <c r="I19" s="1384"/>
    </row>
    <row r="20" spans="1:9">
      <c r="A20" s="1384"/>
      <c r="B20" s="1384"/>
      <c r="C20" s="1384"/>
      <c r="D20" s="1384"/>
      <c r="E20" s="1384"/>
      <c r="F20" s="1384"/>
      <c r="G20" s="1384"/>
      <c r="H20" s="1384"/>
      <c r="I20" s="1384"/>
    </row>
    <row r="21" spans="1:9">
      <c r="A21" s="1384"/>
      <c r="B21" s="1384"/>
      <c r="C21" s="1384"/>
      <c r="D21" s="1384"/>
      <c r="E21" s="1384"/>
      <c r="F21" s="1384"/>
      <c r="G21" s="1384"/>
      <c r="H21" s="1384"/>
      <c r="I21" s="1384"/>
    </row>
    <row r="22" spans="1:9">
      <c r="A22" s="1384"/>
      <c r="B22" s="1384"/>
      <c r="C22" s="1384"/>
      <c r="D22" s="1384"/>
      <c r="E22" s="1384"/>
      <c r="F22" s="1384"/>
      <c r="G22" s="1384"/>
      <c r="H22" s="1384"/>
      <c r="I22" s="1384"/>
    </row>
    <row r="23" spans="1:9">
      <c r="A23" s="1384"/>
      <c r="B23" s="1384"/>
      <c r="C23" s="1384"/>
      <c r="D23" s="1384"/>
      <c r="E23" s="1384"/>
      <c r="F23" s="1384"/>
      <c r="G23" s="1384"/>
      <c r="H23" s="1384"/>
      <c r="I23" s="1384"/>
    </row>
    <row r="24" spans="1:9">
      <c r="A24" s="1384"/>
      <c r="B24" s="1384"/>
      <c r="C24" s="1384"/>
      <c r="D24" s="1384"/>
      <c r="E24" s="1384"/>
      <c r="F24" s="1384"/>
      <c r="G24" s="1384"/>
      <c r="H24" s="1384"/>
      <c r="I24" s="1384"/>
    </row>
    <row r="25" spans="1:9">
      <c r="A25" s="1384"/>
      <c r="B25" s="1384"/>
      <c r="C25" s="1384"/>
      <c r="D25" s="1384"/>
      <c r="E25" s="1384"/>
      <c r="F25" s="1384"/>
      <c r="G25" s="1384"/>
      <c r="H25" s="1384"/>
      <c r="I25" s="1384"/>
    </row>
    <row r="26" spans="1:9">
      <c r="A26" s="1384"/>
      <c r="B26" s="1384"/>
      <c r="C26" s="1384"/>
      <c r="D26" s="1384"/>
      <c r="E26" s="1384"/>
      <c r="F26" s="1384"/>
      <c r="G26" s="1384"/>
      <c r="H26" s="1384"/>
      <c r="I26" s="1384"/>
    </row>
    <row r="27" spans="1:9">
      <c r="A27" s="1384"/>
      <c r="B27" s="1384"/>
      <c r="C27" s="1384"/>
      <c r="D27" s="1384"/>
      <c r="E27" s="1384"/>
      <c r="F27" s="1384"/>
      <c r="G27" s="1384"/>
      <c r="H27" s="1384"/>
      <c r="I27" s="1384"/>
    </row>
    <row r="28" spans="1:9">
      <c r="A28" s="1384"/>
      <c r="B28" s="1384"/>
      <c r="C28" s="1384"/>
      <c r="D28" s="1384"/>
      <c r="E28" s="1384"/>
      <c r="F28" s="1384"/>
      <c r="G28" s="1384"/>
      <c r="H28" s="1384"/>
      <c r="I28" s="1384"/>
    </row>
    <row r="29" spans="1:9">
      <c r="A29" s="1384"/>
      <c r="B29" s="1384"/>
      <c r="C29" s="1384"/>
      <c r="D29" s="1384"/>
      <c r="E29" s="1384"/>
      <c r="F29" s="1384"/>
      <c r="G29" s="1384"/>
      <c r="H29" s="1384"/>
      <c r="I29" s="1384"/>
    </row>
    <row r="30" spans="1:9">
      <c r="A30" s="1384"/>
      <c r="B30" s="1384"/>
      <c r="C30" s="1384"/>
      <c r="D30" s="1384"/>
      <c r="E30" s="1384"/>
      <c r="F30" s="1384"/>
      <c r="G30" s="1384"/>
      <c r="H30" s="1384"/>
      <c r="I30" s="1384"/>
    </row>
    <row r="31" spans="1:9">
      <c r="A31" s="1384"/>
      <c r="B31" s="1384"/>
      <c r="C31" s="1384"/>
      <c r="D31" s="1384"/>
      <c r="E31" s="1384"/>
      <c r="F31" s="1384"/>
      <c r="G31" s="1384"/>
      <c r="H31" s="1384"/>
      <c r="I31" s="1384"/>
    </row>
    <row r="32" spans="1:9">
      <c r="A32" s="1384"/>
      <c r="B32" s="1384"/>
      <c r="C32" s="1384"/>
      <c r="D32" s="1384"/>
      <c r="E32" s="1384"/>
      <c r="F32" s="1384"/>
      <c r="G32" s="1384"/>
      <c r="H32" s="1384"/>
      <c r="I32" s="1384"/>
    </row>
    <row r="33" spans="1:9">
      <c r="A33" s="1384"/>
      <c r="B33" s="1384"/>
      <c r="C33" s="1384"/>
      <c r="D33" s="1384"/>
      <c r="E33" s="1384"/>
      <c r="F33" s="1384"/>
      <c r="G33" s="1384"/>
      <c r="H33" s="1384"/>
      <c r="I33" s="1384"/>
    </row>
    <row r="34" spans="1:9">
      <c r="A34" s="1384"/>
      <c r="B34" s="1384"/>
      <c r="C34" s="1384"/>
      <c r="D34" s="1384"/>
      <c r="E34" s="1384"/>
      <c r="F34" s="1384"/>
      <c r="G34" s="1384"/>
      <c r="H34" s="1384"/>
      <c r="I34" s="1384"/>
    </row>
    <row r="35" spans="1:9">
      <c r="A35" s="1384"/>
      <c r="B35" s="1384"/>
      <c r="C35" s="1384"/>
      <c r="D35" s="1384"/>
      <c r="E35" s="1384"/>
      <c r="F35" s="1384"/>
      <c r="G35" s="1384"/>
      <c r="H35" s="1384"/>
      <c r="I35" s="1384"/>
    </row>
    <row r="36" spans="1:9">
      <c r="A36" s="1384"/>
      <c r="B36" s="1384"/>
      <c r="C36" s="1384"/>
      <c r="D36" s="1384"/>
      <c r="E36" s="1384"/>
      <c r="F36" s="1384"/>
      <c r="G36" s="1384"/>
      <c r="H36" s="1384"/>
      <c r="I36" s="1384"/>
    </row>
    <row r="37" spans="1:9">
      <c r="A37" s="1384"/>
      <c r="B37" s="1384"/>
      <c r="C37" s="1384"/>
      <c r="D37" s="1384"/>
      <c r="E37" s="1384"/>
      <c r="F37" s="1384"/>
      <c r="G37" s="1384"/>
      <c r="H37" s="1384"/>
      <c r="I37" s="1384"/>
    </row>
    <row r="38" spans="1:9">
      <c r="A38" s="1384"/>
      <c r="B38" s="1384"/>
      <c r="C38" s="1384"/>
      <c r="D38" s="1384"/>
      <c r="E38" s="1384"/>
      <c r="F38" s="1384"/>
      <c r="G38" s="1384"/>
      <c r="H38" s="1384"/>
      <c r="I38" s="1384"/>
    </row>
    <row r="39" spans="1:9">
      <c r="A39" s="1384"/>
      <c r="B39" s="1384"/>
      <c r="C39" s="1384"/>
      <c r="D39" s="1384"/>
      <c r="E39" s="1384"/>
      <c r="F39" s="1384"/>
      <c r="G39" s="1384"/>
      <c r="H39" s="1384"/>
      <c r="I39" s="1384"/>
    </row>
    <row r="40" spans="1:9">
      <c r="A40" s="1384"/>
      <c r="B40" s="1384"/>
      <c r="C40" s="1384"/>
      <c r="D40" s="1384"/>
      <c r="E40" s="1384"/>
      <c r="F40" s="1384"/>
      <c r="G40" s="1384"/>
      <c r="H40" s="1384"/>
      <c r="I40" s="1384"/>
    </row>
    <row r="41" spans="1:9">
      <c r="A41" s="1384"/>
      <c r="B41" s="1384"/>
      <c r="C41" s="1384"/>
      <c r="D41" s="1384"/>
      <c r="E41" s="1384"/>
      <c r="F41" s="1384"/>
      <c r="G41" s="1384"/>
      <c r="H41" s="1384"/>
      <c r="I41" s="1384"/>
    </row>
    <row r="42" spans="1:9">
      <c r="A42" s="1384"/>
      <c r="B42" s="1384"/>
      <c r="C42" s="1384"/>
      <c r="D42" s="1384"/>
      <c r="E42" s="1384"/>
      <c r="F42" s="1384"/>
      <c r="G42" s="1384"/>
      <c r="H42" s="1384"/>
      <c r="I42" s="1384"/>
    </row>
    <row r="43" spans="1:9">
      <c r="A43" s="1384"/>
      <c r="B43" s="1384"/>
      <c r="C43" s="1384"/>
      <c r="D43" s="1384"/>
      <c r="E43" s="1384"/>
      <c r="F43" s="1384"/>
      <c r="G43" s="1384"/>
      <c r="H43" s="1384"/>
      <c r="I43" s="1384"/>
    </row>
    <row r="44" spans="1:9">
      <c r="A44" s="1384"/>
      <c r="B44" s="1384"/>
      <c r="C44" s="1384"/>
      <c r="D44" s="1384"/>
      <c r="E44" s="1384"/>
      <c r="F44" s="1384"/>
      <c r="G44" s="1384"/>
      <c r="H44" s="1384"/>
      <c r="I44" s="1384"/>
    </row>
    <row r="45" spans="1:9">
      <c r="A45" s="1384"/>
      <c r="B45" s="1384"/>
      <c r="C45" s="1384"/>
      <c r="D45" s="1384"/>
      <c r="E45" s="1384"/>
      <c r="F45" s="1384"/>
      <c r="G45" s="1384"/>
      <c r="H45" s="1384"/>
      <c r="I45" s="1384"/>
    </row>
    <row r="46" spans="1:9">
      <c r="A46" s="1384"/>
      <c r="B46" s="1384"/>
      <c r="C46" s="1384"/>
      <c r="D46" s="1384"/>
      <c r="E46" s="1384"/>
      <c r="F46" s="1384"/>
      <c r="G46" s="1384"/>
      <c r="H46" s="1384"/>
      <c r="I46" s="1384"/>
    </row>
    <row r="47" spans="1:9">
      <c r="A47" s="1384"/>
      <c r="B47" s="1384"/>
      <c r="C47" s="1384"/>
      <c r="D47" s="1384"/>
      <c r="E47" s="1384"/>
      <c r="F47" s="1384"/>
      <c r="G47" s="1384"/>
      <c r="H47" s="1384"/>
      <c r="I47" s="1384"/>
    </row>
    <row r="48" spans="1:9">
      <c r="A48" s="1384"/>
      <c r="B48" s="1384"/>
      <c r="C48" s="1384"/>
      <c r="D48" s="1384"/>
      <c r="E48" s="1384"/>
      <c r="F48" s="1384"/>
      <c r="G48" s="1384"/>
      <c r="H48" s="1384"/>
      <c r="I48" s="1384"/>
    </row>
    <row r="49" spans="1:9">
      <c r="A49" s="1384"/>
      <c r="B49" s="1384"/>
      <c r="C49" s="1384"/>
      <c r="D49" s="1384"/>
      <c r="E49" s="1384"/>
      <c r="F49" s="1384"/>
      <c r="G49" s="1384"/>
      <c r="H49" s="1384"/>
      <c r="I49" s="1384"/>
    </row>
    <row r="50" spans="1:9">
      <c r="A50" s="1384"/>
      <c r="B50" s="1384"/>
      <c r="C50" s="1384"/>
      <c r="D50" s="1384"/>
      <c r="E50" s="1384"/>
      <c r="F50" s="1384"/>
      <c r="G50" s="1384"/>
      <c r="H50" s="1384"/>
      <c r="I50" s="1384"/>
    </row>
    <row r="51" spans="1:9">
      <c r="A51" s="1384"/>
      <c r="B51" s="1384"/>
      <c r="C51" s="1384"/>
      <c r="D51" s="1384"/>
      <c r="E51" s="1384"/>
      <c r="F51" s="1384"/>
      <c r="G51" s="1384"/>
      <c r="H51" s="1384"/>
      <c r="I51" s="1384"/>
    </row>
    <row r="52" spans="1:9">
      <c r="A52" s="1384"/>
      <c r="B52" s="1384"/>
      <c r="C52" s="1384"/>
      <c r="D52" s="1384"/>
      <c r="E52" s="1384"/>
      <c r="F52" s="1384"/>
      <c r="G52" s="1384"/>
      <c r="H52" s="1384"/>
      <c r="I52" s="1384"/>
    </row>
  </sheetData>
  <mergeCells count="1">
    <mergeCell ref="A1:I52"/>
  </mergeCells>
  <phoneticPr fontId="2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K19"/>
  <sheetViews>
    <sheetView showGridLines="0" view="pageBreakPreview" zoomScaleSheetLayoutView="100" workbookViewId="0">
      <selection activeCell="G6" sqref="G6"/>
    </sheetView>
  </sheetViews>
  <sheetFormatPr defaultRowHeight="12.75"/>
  <cols>
    <col min="1" max="1" width="5.7109375" style="67" customWidth="1"/>
    <col min="2" max="2" width="26.7109375" style="67" customWidth="1"/>
    <col min="3" max="3" width="7.5703125" style="67" customWidth="1"/>
    <col min="4" max="4" width="14.7109375" style="67" customWidth="1"/>
    <col min="5" max="5" width="19.140625" style="67" customWidth="1"/>
    <col min="6" max="6" width="9" style="67" customWidth="1"/>
    <col min="7" max="7" width="11.85546875" style="67" customWidth="1"/>
    <col min="8" max="8" width="19.140625" style="67" customWidth="1"/>
    <col min="9" max="9" width="18.85546875" style="67" customWidth="1"/>
    <col min="10" max="10" width="16.140625" style="67" customWidth="1"/>
    <col min="11" max="11" width="6.7109375" style="67" customWidth="1"/>
    <col min="12" max="16384" width="9.140625" style="67"/>
  </cols>
  <sheetData>
    <row r="1" spans="1:11" s="43" customFormat="1" ht="12.75" customHeight="1">
      <c r="A1" s="1358" t="s">
        <v>638</v>
      </c>
      <c r="B1" s="1359"/>
      <c r="C1" s="1370" t="s">
        <v>182</v>
      </c>
      <c r="D1" s="1371"/>
      <c r="E1" s="1371"/>
      <c r="F1" s="1371"/>
      <c r="G1" s="1371"/>
      <c r="H1" s="1371"/>
      <c r="I1" s="1371"/>
      <c r="J1" s="1371"/>
      <c r="K1" s="1372"/>
    </row>
    <row r="2" spans="1:11" s="43" customFormat="1" ht="12.75" customHeight="1">
      <c r="A2" s="1360"/>
      <c r="B2" s="1361"/>
      <c r="C2" s="1373"/>
      <c r="D2" s="1374"/>
      <c r="E2" s="1374"/>
      <c r="F2" s="1374"/>
      <c r="G2" s="1374"/>
      <c r="H2" s="1374"/>
      <c r="I2" s="1374"/>
      <c r="J2" s="1374"/>
      <c r="K2" s="1375"/>
    </row>
    <row r="3" spans="1:11" s="43" customFormat="1" ht="12.75" customHeight="1">
      <c r="A3" s="1360"/>
      <c r="B3" s="1361"/>
      <c r="C3" s="1373"/>
      <c r="D3" s="1374"/>
      <c r="E3" s="1374"/>
      <c r="F3" s="1374"/>
      <c r="G3" s="1374"/>
      <c r="H3" s="1374"/>
      <c r="I3" s="1374"/>
      <c r="J3" s="1374"/>
      <c r="K3" s="1375"/>
    </row>
    <row r="4" spans="1:11" s="43" customFormat="1" ht="13.5" thickBot="1">
      <c r="A4" s="1362" t="s">
        <v>580</v>
      </c>
      <c r="B4" s="1363"/>
      <c r="C4" s="1376"/>
      <c r="D4" s="1377"/>
      <c r="E4" s="1377"/>
      <c r="F4" s="1377"/>
      <c r="G4" s="1377"/>
      <c r="H4" s="1377"/>
      <c r="I4" s="1377"/>
      <c r="J4" s="1377"/>
      <c r="K4" s="1378"/>
    </row>
    <row r="5" spans="1:11" ht="22.5" customHeight="1">
      <c r="A5" s="1393" t="s">
        <v>663</v>
      </c>
      <c r="B5" s="1394"/>
      <c r="C5" s="1394"/>
      <c r="D5" s="1394"/>
      <c r="E5" s="105"/>
      <c r="F5" s="105"/>
      <c r="G5" s="106" t="s">
        <v>908</v>
      </c>
      <c r="H5" s="106"/>
      <c r="I5" s="106"/>
      <c r="J5" s="106"/>
      <c r="K5" s="596"/>
    </row>
    <row r="6" spans="1:11" ht="22.5" customHeight="1">
      <c r="A6" s="72" t="s">
        <v>637</v>
      </c>
      <c r="B6" s="73"/>
      <c r="C6" s="73"/>
      <c r="D6" s="73"/>
      <c r="E6" s="73"/>
      <c r="F6" s="73"/>
      <c r="G6" s="535" t="s">
        <v>0</v>
      </c>
      <c r="H6" s="74"/>
      <c r="I6" s="74"/>
      <c r="J6" s="74"/>
      <c r="K6" s="597"/>
    </row>
    <row r="7" spans="1:11" ht="37.5" customHeight="1">
      <c r="A7" s="77" t="s">
        <v>117</v>
      </c>
      <c r="B7" s="77" t="s">
        <v>171</v>
      </c>
      <c r="C7" s="77" t="s">
        <v>152</v>
      </c>
      <c r="D7" s="77" t="s">
        <v>172</v>
      </c>
      <c r="E7" s="77" t="s">
        <v>178</v>
      </c>
      <c r="F7" s="77" t="s">
        <v>179</v>
      </c>
      <c r="G7" s="77" t="s">
        <v>173</v>
      </c>
      <c r="H7" s="77" t="s">
        <v>180</v>
      </c>
      <c r="I7" s="77" t="s">
        <v>181</v>
      </c>
      <c r="J7" s="1388" t="s">
        <v>174</v>
      </c>
      <c r="K7" s="1388"/>
    </row>
    <row r="8" spans="1:11" s="107" customFormat="1" ht="41.1" customHeight="1">
      <c r="A8" s="643">
        <v>1</v>
      </c>
      <c r="B8" s="644" t="s">
        <v>451</v>
      </c>
      <c r="C8" s="644"/>
      <c r="D8" s="651" t="s">
        <v>674</v>
      </c>
      <c r="E8" s="644" t="s">
        <v>487</v>
      </c>
      <c r="F8" s="644">
        <v>0.01</v>
      </c>
      <c r="G8" s="644" t="s">
        <v>177</v>
      </c>
      <c r="H8" s="645" t="s">
        <v>566</v>
      </c>
      <c r="I8" s="651" t="s">
        <v>699</v>
      </c>
      <c r="J8" s="1391" t="s">
        <v>479</v>
      </c>
      <c r="K8" s="1391"/>
    </row>
    <row r="9" spans="1:11" s="107" customFormat="1" ht="41.1" customHeight="1">
      <c r="A9" s="643">
        <v>2</v>
      </c>
      <c r="B9" s="646" t="s">
        <v>671</v>
      </c>
      <c r="C9" s="644"/>
      <c r="D9" s="644" t="s">
        <v>687</v>
      </c>
      <c r="E9" s="644" t="s">
        <v>487</v>
      </c>
      <c r="F9" s="644">
        <v>0.01</v>
      </c>
      <c r="G9" s="644" t="s">
        <v>177</v>
      </c>
      <c r="H9" s="645" t="s">
        <v>566</v>
      </c>
      <c r="I9" s="651" t="s">
        <v>700</v>
      </c>
      <c r="J9" s="1391" t="s">
        <v>479</v>
      </c>
      <c r="K9" s="1391"/>
    </row>
    <row r="10" spans="1:11" s="107" customFormat="1" ht="41.1" customHeight="1">
      <c r="A10" s="114"/>
      <c r="B10" s="109"/>
      <c r="C10" s="109"/>
      <c r="D10" s="109"/>
      <c r="E10" s="109"/>
      <c r="F10" s="109"/>
      <c r="G10" s="109"/>
      <c r="H10" s="594"/>
      <c r="I10" s="603" t="s">
        <v>0</v>
      </c>
      <c r="J10" s="1390" t="s">
        <v>0</v>
      </c>
      <c r="K10" s="1390"/>
    </row>
    <row r="11" spans="1:11" s="107" customFormat="1" ht="41.1" customHeight="1">
      <c r="A11" s="114" t="s">
        <v>0</v>
      </c>
      <c r="B11" s="109"/>
      <c r="C11" s="109"/>
      <c r="D11" s="109"/>
      <c r="E11" s="109"/>
      <c r="F11" s="109"/>
      <c r="G11" s="109"/>
      <c r="H11" s="109"/>
      <c r="I11" s="109" t="s">
        <v>0</v>
      </c>
      <c r="J11" s="1392" t="s">
        <v>0</v>
      </c>
      <c r="K11" s="1390"/>
    </row>
    <row r="12" spans="1:11" s="107" customFormat="1" ht="41.1" customHeight="1">
      <c r="A12" s="114"/>
      <c r="B12" s="109"/>
      <c r="C12" s="109"/>
      <c r="D12" s="109"/>
      <c r="E12" s="109"/>
      <c r="F12" s="109"/>
      <c r="G12" s="109"/>
      <c r="H12" s="109"/>
      <c r="I12" s="109"/>
      <c r="J12" s="1390"/>
      <c r="K12" s="1390"/>
    </row>
    <row r="13" spans="1:11" s="107" customFormat="1" ht="41.1" customHeight="1">
      <c r="A13" s="114"/>
      <c r="B13" s="109"/>
      <c r="C13" s="109"/>
      <c r="D13" s="109"/>
      <c r="E13" s="109"/>
      <c r="F13" s="109"/>
      <c r="G13" s="109"/>
      <c r="H13" s="109"/>
      <c r="I13" s="109"/>
      <c r="J13" s="1390"/>
      <c r="K13" s="1390"/>
    </row>
    <row r="14" spans="1:11" s="107" customFormat="1" ht="41.1" customHeight="1">
      <c r="A14" s="114"/>
      <c r="B14" s="109"/>
      <c r="C14" s="109"/>
      <c r="D14" s="109"/>
      <c r="E14" s="109"/>
      <c r="F14" s="109"/>
      <c r="G14" s="109"/>
      <c r="H14" s="109"/>
      <c r="I14" s="109"/>
      <c r="J14" s="1390"/>
      <c r="K14" s="1390"/>
    </row>
    <row r="15" spans="1:11" s="107" customFormat="1" ht="41.1" customHeight="1" thickBot="1">
      <c r="A15" s="598"/>
      <c r="B15" s="110"/>
      <c r="C15" s="110"/>
      <c r="D15" s="110"/>
      <c r="E15" s="110"/>
      <c r="F15" s="110"/>
      <c r="G15" s="110"/>
      <c r="H15" s="110"/>
      <c r="I15" s="110"/>
      <c r="J15" s="1389"/>
      <c r="K15" s="1389"/>
    </row>
    <row r="16" spans="1:11" ht="21.75" customHeight="1">
      <c r="A16" s="568"/>
      <c r="B16" s="107"/>
      <c r="C16" s="107"/>
      <c r="G16" s="82"/>
      <c r="H16" s="82"/>
      <c r="I16" s="82"/>
      <c r="K16" s="569"/>
    </row>
    <row r="17" spans="1:11" ht="25.5" customHeight="1">
      <c r="A17" s="570" t="s">
        <v>600</v>
      </c>
      <c r="B17" s="82"/>
      <c r="D17" s="82" t="s">
        <v>629</v>
      </c>
      <c r="G17" s="82"/>
      <c r="H17" s="108" t="s">
        <v>175</v>
      </c>
      <c r="I17" s="82"/>
      <c r="J17" s="82"/>
      <c r="K17" s="569"/>
    </row>
    <row r="18" spans="1:11" ht="25.5" customHeight="1">
      <c r="A18" s="570" t="s">
        <v>601</v>
      </c>
      <c r="B18" s="82"/>
      <c r="D18" s="82" t="s">
        <v>629</v>
      </c>
      <c r="G18" s="82"/>
      <c r="H18" s="108" t="s">
        <v>176</v>
      </c>
      <c r="I18" s="82"/>
      <c r="J18" s="82"/>
      <c r="K18" s="569"/>
    </row>
    <row r="19" spans="1:11" ht="25.5" customHeight="1">
      <c r="A19" s="565" t="s">
        <v>602</v>
      </c>
      <c r="B19" s="563"/>
      <c r="C19" s="572"/>
      <c r="D19" s="82" t="s">
        <v>629</v>
      </c>
      <c r="E19" s="572"/>
      <c r="F19" s="572"/>
      <c r="G19" s="563"/>
      <c r="H19" s="563"/>
      <c r="I19" s="563"/>
      <c r="J19" s="563"/>
      <c r="K19" s="576"/>
    </row>
  </sheetData>
  <mergeCells count="13">
    <mergeCell ref="A1:B3"/>
    <mergeCell ref="C1:K4"/>
    <mergeCell ref="A4:B4"/>
    <mergeCell ref="J7:K7"/>
    <mergeCell ref="J15:K15"/>
    <mergeCell ref="J13:K13"/>
    <mergeCell ref="J14:K14"/>
    <mergeCell ref="J8:K8"/>
    <mergeCell ref="J10:K10"/>
    <mergeCell ref="J11:K11"/>
    <mergeCell ref="J12:K12"/>
    <mergeCell ref="J9:K9"/>
    <mergeCell ref="A5:D5"/>
  </mergeCells>
  <phoneticPr fontId="12" type="noConversion"/>
  <printOptions horizontalCentered="1" verticalCentered="1"/>
  <pageMargins left="0" right="0" top="0.75" bottom="0.25" header="0.25" footer="0.25"/>
  <pageSetup paperSize="9" scale="95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tabColor indexed="42"/>
    <pageSetUpPr fitToPage="1"/>
  </sheetPr>
  <dimension ref="A1:Z79"/>
  <sheetViews>
    <sheetView showGridLines="0" view="pageBreakPreview" zoomScale="75" zoomScaleNormal="75" zoomScaleSheetLayoutView="75" workbookViewId="0">
      <selection activeCell="A7" sqref="A7:B7"/>
    </sheetView>
  </sheetViews>
  <sheetFormatPr defaultColWidth="8.85546875" defaultRowHeight="15"/>
  <cols>
    <col min="1" max="1" width="12.28515625" style="119" customWidth="1"/>
    <col min="2" max="2" width="17.7109375" style="119" customWidth="1"/>
    <col min="3" max="3" width="3.5703125" style="119" customWidth="1"/>
    <col min="4" max="4" width="15.7109375" style="119" customWidth="1"/>
    <col min="5" max="5" width="23.5703125" style="119" customWidth="1"/>
    <col min="6" max="6" width="15.7109375" style="119" customWidth="1"/>
    <col min="7" max="7" width="15.5703125" style="119" customWidth="1"/>
    <col min="8" max="10" width="15.7109375" style="119" customWidth="1"/>
    <col min="11" max="11" width="2.5703125" style="119" customWidth="1"/>
    <col min="12" max="12" width="19.140625" style="118" customWidth="1"/>
    <col min="13" max="13" width="2.7109375" style="119" customWidth="1"/>
    <col min="14" max="14" width="9.140625" style="120" customWidth="1"/>
    <col min="15" max="15" width="14" style="119" customWidth="1"/>
    <col min="16" max="16" width="7.28515625" style="119" customWidth="1"/>
    <col min="17" max="18" width="10.42578125" style="119" customWidth="1"/>
    <col min="19" max="19" width="8.85546875" style="119" customWidth="1"/>
    <col min="20" max="20" width="12.140625" style="121" customWidth="1"/>
    <col min="21" max="21" width="9.85546875" style="121" customWidth="1"/>
    <col min="22" max="23" width="8.42578125" style="121" customWidth="1"/>
    <col min="24" max="24" width="8.7109375" style="121" customWidth="1"/>
    <col min="25" max="26" width="8.42578125" style="121" customWidth="1"/>
    <col min="27" max="16384" width="8.85546875" style="119"/>
  </cols>
  <sheetData>
    <row r="1" spans="1:26" ht="15.95" customHeight="1" thickTop="1">
      <c r="A1" s="1404"/>
      <c r="B1" s="1405"/>
      <c r="C1" s="1395" t="s">
        <v>412</v>
      </c>
      <c r="D1" s="1396"/>
      <c r="E1" s="1396"/>
      <c r="F1" s="1396"/>
      <c r="G1" s="1396"/>
      <c r="H1" s="1396"/>
      <c r="I1" s="1396"/>
      <c r="J1" s="1396"/>
      <c r="K1" s="1397"/>
    </row>
    <row r="2" spans="1:26" ht="15.95" customHeight="1">
      <c r="A2" s="1406"/>
      <c r="B2" s="1407"/>
      <c r="C2" s="1398"/>
      <c r="D2" s="1399"/>
      <c r="E2" s="1399"/>
      <c r="F2" s="1399"/>
      <c r="G2" s="1399"/>
      <c r="H2" s="1399"/>
      <c r="I2" s="1399"/>
      <c r="J2" s="1399"/>
      <c r="K2" s="1400"/>
    </row>
    <row r="3" spans="1:26" ht="15.95" customHeight="1">
      <c r="A3" s="1406"/>
      <c r="B3" s="1407"/>
      <c r="C3" s="1398"/>
      <c r="D3" s="1399"/>
      <c r="E3" s="1399"/>
      <c r="F3" s="1399"/>
      <c r="G3" s="1399"/>
      <c r="H3" s="1399"/>
      <c r="I3" s="1399"/>
      <c r="J3" s="1399"/>
      <c r="K3" s="1400"/>
    </row>
    <row r="4" spans="1:26" ht="15.95" customHeight="1" thickBot="1">
      <c r="A4" s="1411" t="s">
        <v>581</v>
      </c>
      <c r="B4" s="1412"/>
      <c r="C4" s="1401"/>
      <c r="D4" s="1402"/>
      <c r="E4" s="1402"/>
      <c r="F4" s="1402"/>
      <c r="G4" s="1402"/>
      <c r="H4" s="1402"/>
      <c r="I4" s="1402"/>
      <c r="J4" s="1402"/>
      <c r="K4" s="1403"/>
    </row>
    <row r="5" spans="1:26" s="300" customFormat="1" ht="25.5" customHeight="1" thickTop="1">
      <c r="A5" s="1417" t="s">
        <v>195</v>
      </c>
      <c r="B5" s="1418"/>
      <c r="C5" s="1433" t="s">
        <v>196</v>
      </c>
      <c r="D5" s="1434"/>
      <c r="E5" s="1418"/>
      <c r="F5" s="1433" t="s">
        <v>197</v>
      </c>
      <c r="G5" s="1418"/>
      <c r="H5" s="1433" t="s">
        <v>198</v>
      </c>
      <c r="I5" s="1418"/>
      <c r="J5" s="1433" t="s">
        <v>371</v>
      </c>
      <c r="K5" s="1435"/>
      <c r="L5" s="299"/>
      <c r="N5" s="301"/>
      <c r="T5" s="299"/>
      <c r="U5" s="299"/>
      <c r="V5" s="299"/>
      <c r="W5" s="299"/>
      <c r="X5" s="299"/>
      <c r="Y5" s="299"/>
      <c r="Z5" s="299"/>
    </row>
    <row r="6" spans="1:26" ht="24" thickBot="1">
      <c r="A6" s="1413" t="s">
        <v>909</v>
      </c>
      <c r="B6" s="1414"/>
      <c r="C6" s="1415" t="s">
        <v>651</v>
      </c>
      <c r="D6" s="1415"/>
      <c r="E6" s="1415"/>
      <c r="F6" s="1415" t="s">
        <v>703</v>
      </c>
      <c r="G6" s="1416"/>
      <c r="H6" s="1415" t="s">
        <v>482</v>
      </c>
      <c r="I6" s="1415"/>
      <c r="J6" s="1421" t="s">
        <v>701</v>
      </c>
      <c r="K6" s="1422"/>
    </row>
    <row r="7" spans="1:26" s="328" customFormat="1" ht="39" customHeight="1" thickTop="1" thickBot="1">
      <c r="A7" s="1419" t="s">
        <v>199</v>
      </c>
      <c r="B7" s="1420"/>
      <c r="C7" s="1408" t="s">
        <v>688</v>
      </c>
      <c r="D7" s="1409"/>
      <c r="E7" s="1409"/>
      <c r="F7" s="1409"/>
      <c r="G7" s="1409"/>
      <c r="H7" s="1409"/>
      <c r="I7" s="1409"/>
      <c r="J7" s="1409"/>
      <c r="K7" s="1410"/>
      <c r="L7" s="327"/>
      <c r="N7" s="329"/>
      <c r="T7" s="330"/>
      <c r="U7" s="330"/>
      <c r="V7" s="330"/>
      <c r="W7" s="330"/>
      <c r="X7" s="330"/>
      <c r="Y7" s="330"/>
      <c r="Z7" s="330"/>
    </row>
    <row r="8" spans="1:26" ht="17.25" thickTop="1" thickBot="1">
      <c r="A8" s="454" t="s">
        <v>200</v>
      </c>
      <c r="B8" s="302" t="s">
        <v>201</v>
      </c>
      <c r="C8" s="302"/>
      <c r="D8" s="302"/>
      <c r="E8" s="302"/>
      <c r="F8" s="302"/>
      <c r="G8" s="302"/>
      <c r="H8" s="302"/>
      <c r="I8" s="302"/>
      <c r="J8" s="302"/>
      <c r="K8" s="455"/>
      <c r="L8" s="118" t="s">
        <v>202</v>
      </c>
      <c r="N8" s="122" t="s">
        <v>203</v>
      </c>
      <c r="O8" s="123" t="s">
        <v>204</v>
      </c>
      <c r="P8" s="123"/>
      <c r="Q8" s="123" t="s">
        <v>205</v>
      </c>
      <c r="R8" s="124" t="s">
        <v>206</v>
      </c>
      <c r="T8" s="125" t="s">
        <v>207</v>
      </c>
      <c r="U8" s="125" t="s">
        <v>208</v>
      </c>
      <c r="V8" s="125" t="s">
        <v>209</v>
      </c>
      <c r="W8" s="125" t="s">
        <v>210</v>
      </c>
      <c r="X8" s="125" t="s">
        <v>211</v>
      </c>
      <c r="Y8" s="125" t="s">
        <v>212</v>
      </c>
      <c r="Z8" s="125" t="s">
        <v>213</v>
      </c>
    </row>
    <row r="9" spans="1:26" ht="16.5" thickBot="1">
      <c r="A9" s="297">
        <v>64.5</v>
      </c>
      <c r="B9" s="298">
        <v>65</v>
      </c>
      <c r="C9" s="303"/>
      <c r="D9" s="303"/>
      <c r="E9" s="303"/>
      <c r="F9" s="303"/>
      <c r="G9" s="303"/>
      <c r="H9" s="303"/>
      <c r="I9" s="303"/>
      <c r="J9" s="303"/>
      <c r="K9" s="456"/>
      <c r="L9" s="118">
        <f>B9-A9</f>
        <v>0.5</v>
      </c>
      <c r="N9" s="126">
        <f>COUNTIF($L$19:$L$68,"&lt;=0")</f>
        <v>0</v>
      </c>
      <c r="O9" s="127">
        <f t="shared" ref="O9:O48" si="0">NORMDIST(T9,$A$12,$B$12,1)</f>
        <v>1.443903729706809E-8</v>
      </c>
      <c r="P9" s="127"/>
      <c r="Q9" s="127">
        <f t="shared" ref="Q9:Q49" si="1">NORMDIST(T9,($B$9/2+$A$9/2)+1.5*$B$12,$B$12,1)</f>
        <v>5.198927002853729E-18</v>
      </c>
      <c r="R9" s="128">
        <f t="shared" ref="R9:R49" si="2">NORMDIST(T9,($B$9/2+$A$9/2)-1.5*$B$12,$B$12,1)</f>
        <v>1.2777079806213111E-8</v>
      </c>
      <c r="T9" s="126">
        <f>MIN(A9-L9/2,A12-3.1*B12)</f>
        <v>64.25</v>
      </c>
      <c r="U9" s="127">
        <f>IF((N9)&gt;0,N9,-1)</f>
        <v>-1</v>
      </c>
      <c r="V9" s="127"/>
      <c r="W9" s="127">
        <f t="shared" ref="W9:W49" si="3">IF(AND(OR(T9&gt;$B$9,T9=$B$9),$B$9&gt;T8),$L$14,IF(AND(OR(T9&gt;$A$9,T9=$A$9),$A$9&gt;T8),$L$14,-1))</f>
        <v>-1</v>
      </c>
      <c r="X9" s="127">
        <f t="shared" ref="X9:X49" si="4">IF(AND(OR(T9&gt;$B$14,T9=$B$14),$B$14&gt;T8),$L$14/4,IF(AND(OR(T9&gt;$B$15,T9=$B$15),$B$15&gt;T8),$L$14/4,-1))</f>
        <v>-1</v>
      </c>
      <c r="Y9" s="127"/>
      <c r="Z9" s="128"/>
    </row>
    <row r="10" spans="1:26">
      <c r="A10" s="457"/>
      <c r="B10" s="303"/>
      <c r="C10" s="303"/>
      <c r="D10" s="303"/>
      <c r="E10" s="303"/>
      <c r="F10" s="303"/>
      <c r="G10" s="303"/>
      <c r="H10" s="303"/>
      <c r="I10" s="303"/>
      <c r="J10" s="303"/>
      <c r="K10" s="456"/>
      <c r="N10" s="129">
        <f>COUNTIF($L$19:$L$68,"&lt;=,025")</f>
        <v>0</v>
      </c>
      <c r="O10" s="130">
        <f t="shared" si="0"/>
        <v>1.0256181182512172E-7</v>
      </c>
      <c r="P10" s="130">
        <f t="shared" ref="P10:P48" si="5">O10-O9</f>
        <v>8.8122774528053629E-8</v>
      </c>
      <c r="Q10" s="130">
        <f t="shared" si="1"/>
        <v>1.0521969162553007E-16</v>
      </c>
      <c r="R10" s="131">
        <f t="shared" si="2"/>
        <v>9.14241916452386E-8</v>
      </c>
      <c r="T10" s="129">
        <f t="shared" ref="T10:T48" si="6">T9+($T$49-$T$9)/40</f>
        <v>64.275000000000006</v>
      </c>
      <c r="U10" s="130">
        <f t="shared" ref="U10:U49" si="7">IF((N10-N9)&gt;0,N10-N9,-1)</f>
        <v>-1</v>
      </c>
      <c r="V10" s="130">
        <f t="shared" ref="V10:V48" si="8">$L$13*P10</f>
        <v>2.2667963605827409E-5</v>
      </c>
      <c r="W10" s="130">
        <f t="shared" si="3"/>
        <v>-1</v>
      </c>
      <c r="X10" s="130">
        <f t="shared" si="4"/>
        <v>-1</v>
      </c>
      <c r="Y10" s="130">
        <f t="shared" ref="Y10:Y48" si="9">(Q10-Q9)*$L$13</f>
        <v>2.572850281254001E-14</v>
      </c>
      <c r="Z10" s="131">
        <f t="shared" ref="Z10:Z48" si="10">(R10-R9)*$L$13</f>
        <v>2.0230523589596333E-5</v>
      </c>
    </row>
    <row r="11" spans="1:26" ht="15.75">
      <c r="A11" s="458" t="s">
        <v>214</v>
      </c>
      <c r="B11" s="304" t="s">
        <v>215</v>
      </c>
      <c r="C11" s="304"/>
      <c r="D11" s="304"/>
      <c r="E11" s="304"/>
      <c r="F11" s="304"/>
      <c r="G11" s="304"/>
      <c r="H11" s="304"/>
      <c r="I11" s="304"/>
      <c r="J11" s="304"/>
      <c r="K11" s="459"/>
      <c r="N11" s="129">
        <f>COUNTIF($L$19:$L$68,"&lt;=,05")</f>
        <v>0</v>
      </c>
      <c r="O11" s="130">
        <f t="shared" si="0"/>
        <v>6.454142798398028E-7</v>
      </c>
      <c r="P11" s="130">
        <f t="shared" si="5"/>
        <v>5.4285246801468107E-7</v>
      </c>
      <c r="Q11" s="130">
        <f t="shared" si="1"/>
        <v>1.8826039616345726E-15</v>
      </c>
      <c r="R11" s="131">
        <f t="shared" si="2"/>
        <v>5.7954165796817998E-7</v>
      </c>
      <c r="T11" s="129">
        <f t="shared" si="6"/>
        <v>64.300000000000011</v>
      </c>
      <c r="U11" s="130">
        <f t="shared" si="7"/>
        <v>-1</v>
      </c>
      <c r="V11" s="130">
        <f t="shared" si="8"/>
        <v>1.3963881702763457E-4</v>
      </c>
      <c r="W11" s="130">
        <f t="shared" si="3"/>
        <v>-1</v>
      </c>
      <c r="X11" s="130">
        <f t="shared" si="4"/>
        <v>-1</v>
      </c>
      <c r="Y11" s="130">
        <f t="shared" si="9"/>
        <v>4.5719942616319899E-13</v>
      </c>
      <c r="Z11" s="131">
        <f t="shared" si="10"/>
        <v>1.2555924414811437E-4</v>
      </c>
    </row>
    <row r="12" spans="1:26">
      <c r="A12" s="460">
        <f>+AVERAGE(B19:B68)</f>
        <v>64.642399999999981</v>
      </c>
      <c r="B12" s="305">
        <f>+STDEV(B19:B68)</f>
        <v>7.0726838712653034E-2</v>
      </c>
      <c r="C12" s="306"/>
      <c r="D12" s="306"/>
      <c r="E12" s="306"/>
      <c r="F12" s="306"/>
      <c r="G12" s="306"/>
      <c r="H12" s="306"/>
      <c r="I12" s="306"/>
      <c r="J12" s="306"/>
      <c r="K12" s="461"/>
      <c r="L12" s="118" t="s">
        <v>216</v>
      </c>
      <c r="N12" s="129">
        <f>COUNTIF($L$19:$L$68,"&lt;=,075")</f>
        <v>0</v>
      </c>
      <c r="O12" s="130">
        <f t="shared" si="0"/>
        <v>3.6000098835770359E-6</v>
      </c>
      <c r="P12" s="130">
        <f t="shared" si="5"/>
        <v>2.9545956037372332E-6</v>
      </c>
      <c r="Q12" s="130">
        <f t="shared" si="1"/>
        <v>2.978255866748837E-14</v>
      </c>
      <c r="R12" s="131">
        <f t="shared" si="2"/>
        <v>3.2561689712448167E-6</v>
      </c>
      <c r="T12" s="129">
        <f t="shared" si="6"/>
        <v>64.325000000000017</v>
      </c>
      <c r="U12" s="130">
        <f t="shared" si="7"/>
        <v>-1</v>
      </c>
      <c r="V12" s="130">
        <f t="shared" si="8"/>
        <v>7.6001539867690026E-4</v>
      </c>
      <c r="W12" s="130">
        <f t="shared" si="3"/>
        <v>-1</v>
      </c>
      <c r="X12" s="130">
        <f t="shared" si="4"/>
        <v>-1</v>
      </c>
      <c r="Y12" s="130">
        <f t="shared" si="9"/>
        <v>7.1767504060507441E-12</v>
      </c>
      <c r="Z12" s="131">
        <f t="shared" si="10"/>
        <v>6.8851316641651032E-4</v>
      </c>
    </row>
    <row r="13" spans="1:26">
      <c r="A13" s="457"/>
      <c r="B13" s="303"/>
      <c r="C13" s="303"/>
      <c r="D13" s="303"/>
      <c r="E13" s="303"/>
      <c r="F13" s="303"/>
      <c r="G13" s="303"/>
      <c r="H13" s="303"/>
      <c r="I13" s="303"/>
      <c r="J13" s="303"/>
      <c r="K13" s="456"/>
      <c r="L13" s="118">
        <f>1.2*MAX(U9:U49)/MAX(P10:P48)</f>
        <v>257.23161495115124</v>
      </c>
      <c r="N13" s="129">
        <f>COUNTIF($L$19:$L$68,"&lt;=,1")</f>
        <v>0</v>
      </c>
      <c r="O13" s="130">
        <f t="shared" si="0"/>
        <v>1.780845002803613E-5</v>
      </c>
      <c r="P13" s="130">
        <f t="shared" si="5"/>
        <v>1.4208440144459095E-5</v>
      </c>
      <c r="Q13" s="130">
        <f t="shared" si="1"/>
        <v>4.1665499486350774E-13</v>
      </c>
      <c r="R13" s="131">
        <f t="shared" si="2"/>
        <v>1.6224468159544445E-5</v>
      </c>
      <c r="T13" s="129">
        <f t="shared" si="6"/>
        <v>64.350000000000023</v>
      </c>
      <c r="U13" s="130">
        <f t="shared" si="7"/>
        <v>-1</v>
      </c>
      <c r="V13" s="130">
        <f t="shared" si="8"/>
        <v>3.6548600042959818E-3</v>
      </c>
      <c r="W13" s="130">
        <f t="shared" si="3"/>
        <v>-1</v>
      </c>
      <c r="X13" s="130">
        <f t="shared" si="4"/>
        <v>-1</v>
      </c>
      <c r="Y13" s="130">
        <f t="shared" si="9"/>
        <v>9.9515821542788286E-11</v>
      </c>
      <c r="Z13" s="131">
        <f t="shared" si="10"/>
        <v>3.3358565433760172E-3</v>
      </c>
    </row>
    <row r="14" spans="1:26">
      <c r="A14" s="462" t="s">
        <v>217</v>
      </c>
      <c r="B14" s="307">
        <f>A12+3*B12</f>
        <v>64.854580516137943</v>
      </c>
      <c r="C14" s="303"/>
      <c r="D14" s="303"/>
      <c r="E14" s="303"/>
      <c r="F14" s="303"/>
      <c r="G14" s="303"/>
      <c r="H14" s="303"/>
      <c r="I14" s="303"/>
      <c r="J14" s="303"/>
      <c r="K14" s="456"/>
      <c r="L14" s="118">
        <f>ROUND(MAX(V10:V48)+0.6,0)</f>
        <v>37</v>
      </c>
      <c r="N14" s="129">
        <f>COUNTIF($L$19:$L$68,"&lt;=,125")</f>
        <v>0</v>
      </c>
      <c r="O14" s="130">
        <f t="shared" si="0"/>
        <v>7.8180511307429393E-5</v>
      </c>
      <c r="P14" s="130">
        <f t="shared" si="5"/>
        <v>6.0372061279393259E-5</v>
      </c>
      <c r="Q14" s="130">
        <f t="shared" si="1"/>
        <v>5.1556397407855108E-12</v>
      </c>
      <c r="R14" s="131">
        <f t="shared" si="2"/>
        <v>7.1740555067019475E-5</v>
      </c>
      <c r="T14" s="129">
        <f t="shared" si="6"/>
        <v>64.375000000000028</v>
      </c>
      <c r="U14" s="130">
        <f t="shared" si="7"/>
        <v>-1</v>
      </c>
      <c r="V14" s="130">
        <f t="shared" si="8"/>
        <v>1.5529602820828194E-2</v>
      </c>
      <c r="W14" s="130">
        <f t="shared" si="3"/>
        <v>-1</v>
      </c>
      <c r="X14" s="130">
        <f t="shared" si="4"/>
        <v>-1</v>
      </c>
      <c r="Y14" s="130">
        <f t="shared" si="9"/>
        <v>1.219016699422388E-9</v>
      </c>
      <c r="Z14" s="131">
        <f t="shared" si="10"/>
        <v>1.4280492690978266E-2</v>
      </c>
    </row>
    <row r="15" spans="1:26">
      <c r="A15" s="462" t="s">
        <v>218</v>
      </c>
      <c r="B15" s="307">
        <f>A12-3*B12</f>
        <v>64.430219483862018</v>
      </c>
      <c r="C15" s="303"/>
      <c r="D15" s="303"/>
      <c r="E15" s="303"/>
      <c r="F15" s="303"/>
      <c r="G15" s="303"/>
      <c r="H15" s="303"/>
      <c r="I15" s="303"/>
      <c r="J15" s="303"/>
      <c r="K15" s="456"/>
      <c r="N15" s="129">
        <f>COUNTIF($L$19:$L$68,"&lt;=,15")</f>
        <v>0</v>
      </c>
      <c r="O15" s="130">
        <f t="shared" si="0"/>
        <v>3.0484083231178721E-4</v>
      </c>
      <c r="P15" s="130">
        <f t="shared" si="5"/>
        <v>2.2666032100435781E-4</v>
      </c>
      <c r="Q15" s="130">
        <f t="shared" si="1"/>
        <v>5.6437895617347026E-11</v>
      </c>
      <c r="R15" s="131">
        <f t="shared" si="2"/>
        <v>2.8173318759385505E-4</v>
      </c>
      <c r="T15" s="129">
        <f t="shared" si="6"/>
        <v>64.400000000000034</v>
      </c>
      <c r="U15" s="130">
        <f t="shared" si="7"/>
        <v>-1</v>
      </c>
      <c r="V15" s="130">
        <f t="shared" si="8"/>
        <v>5.8304200417297308E-2</v>
      </c>
      <c r="W15" s="130">
        <f t="shared" si="3"/>
        <v>-1</v>
      </c>
      <c r="X15" s="130">
        <f t="shared" si="4"/>
        <v>-1</v>
      </c>
      <c r="Y15" s="130">
        <f t="shared" si="9"/>
        <v>1.3191417497466086E-8</v>
      </c>
      <c r="Z15" s="131">
        <f t="shared" si="10"/>
        <v>5.4016743992721571E-2</v>
      </c>
    </row>
    <row r="16" spans="1:26" ht="15.75" thickBot="1">
      <c r="A16" s="457"/>
      <c r="B16" s="303"/>
      <c r="C16" s="303"/>
      <c r="D16" s="303"/>
      <c r="E16" s="303"/>
      <c r="F16" s="303"/>
      <c r="G16" s="303"/>
      <c r="H16" s="303"/>
      <c r="I16" s="303"/>
      <c r="J16" s="303"/>
      <c r="K16" s="456"/>
      <c r="N16" s="129">
        <f>COUNTIF($L$19:$L$68,"&lt;=,175")</f>
        <v>0</v>
      </c>
      <c r="O16" s="130">
        <f t="shared" si="0"/>
        <v>1.056763200827416E-3</v>
      </c>
      <c r="P16" s="130">
        <f t="shared" si="5"/>
        <v>7.5192236851562874E-4</v>
      </c>
      <c r="Q16" s="130">
        <f t="shared" si="1"/>
        <v>5.466953206385697E-10</v>
      </c>
      <c r="R16" s="131">
        <f t="shared" si="2"/>
        <v>9.8358722848353847E-4</v>
      </c>
      <c r="T16" s="129">
        <f t="shared" si="6"/>
        <v>64.42500000000004</v>
      </c>
      <c r="U16" s="130">
        <f t="shared" si="7"/>
        <v>-1</v>
      </c>
      <c r="V16" s="130">
        <f t="shared" si="8"/>
        <v>0.19341820517116987</v>
      </c>
      <c r="W16" s="130">
        <f t="shared" si="3"/>
        <v>-1</v>
      </c>
      <c r="X16" s="130">
        <f t="shared" si="4"/>
        <v>-1</v>
      </c>
      <c r="Y16" s="130">
        <f t="shared" si="9"/>
        <v>1.2610970918000206E-7</v>
      </c>
      <c r="Z16" s="131">
        <f t="shared" si="10"/>
        <v>0.1805390483980446</v>
      </c>
    </row>
    <row r="17" spans="1:26" ht="15.75" thickBot="1">
      <c r="A17" s="463" t="s">
        <v>219</v>
      </c>
      <c r="B17" s="308" t="s">
        <v>408</v>
      </c>
      <c r="C17" s="306"/>
      <c r="D17" s="306"/>
      <c r="E17" s="306"/>
      <c r="F17" s="306"/>
      <c r="G17" s="306"/>
      <c r="H17" s="306"/>
      <c r="I17" s="306"/>
      <c r="J17" s="306"/>
      <c r="K17" s="461"/>
      <c r="L17" s="118" t="s">
        <v>220</v>
      </c>
      <c r="N17" s="129">
        <f>COUNTIF($L$19:$L$68,"&lt;=,2")</f>
        <v>0</v>
      </c>
      <c r="O17" s="130">
        <f t="shared" si="0"/>
        <v>3.2608873684258212E-3</v>
      </c>
      <c r="P17" s="130">
        <f t="shared" si="5"/>
        <v>2.2041241675984052E-3</v>
      </c>
      <c r="Q17" s="130">
        <f t="shared" si="1"/>
        <v>4.6873337175103743E-9</v>
      </c>
      <c r="R17" s="131">
        <f t="shared" si="2"/>
        <v>3.0563741527412191E-3</v>
      </c>
      <c r="T17" s="129">
        <f t="shared" si="6"/>
        <v>64.450000000000045</v>
      </c>
      <c r="U17" s="130">
        <f t="shared" si="7"/>
        <v>-1</v>
      </c>
      <c r="V17" s="130">
        <f t="shared" si="8"/>
        <v>0.56697041918419977</v>
      </c>
      <c r="W17" s="130">
        <f t="shared" si="3"/>
        <v>-1</v>
      </c>
      <c r="X17" s="130">
        <f t="shared" si="4"/>
        <v>9.25</v>
      </c>
      <c r="Y17" s="130">
        <f t="shared" si="9"/>
        <v>1.0651031017560804E-6</v>
      </c>
      <c r="Z17" s="131">
        <f t="shared" si="10"/>
        <v>0.53318632797643284</v>
      </c>
    </row>
    <row r="18" spans="1:26">
      <c r="A18" s="457"/>
      <c r="B18" s="303"/>
      <c r="C18" s="303"/>
      <c r="D18" s="303"/>
      <c r="E18" s="303"/>
      <c r="F18" s="303"/>
      <c r="G18" s="303"/>
      <c r="H18" s="303"/>
      <c r="I18" s="303"/>
      <c r="J18" s="303"/>
      <c r="K18" s="456"/>
      <c r="N18" s="129">
        <f>COUNTIF($L$19:$L$68,"&lt;=,225")</f>
        <v>0</v>
      </c>
      <c r="O18" s="130">
        <f t="shared" si="0"/>
        <v>8.970038823504731E-3</v>
      </c>
      <c r="P18" s="130">
        <f t="shared" si="5"/>
        <v>5.7091514550789094E-3</v>
      </c>
      <c r="Q18" s="130">
        <f t="shared" si="1"/>
        <v>3.5583680182858584E-8</v>
      </c>
      <c r="R18" s="131">
        <f t="shared" si="2"/>
        <v>8.4655932584166236E-3</v>
      </c>
      <c r="T18" s="129">
        <f t="shared" si="6"/>
        <v>64.475000000000051</v>
      </c>
      <c r="U18" s="130">
        <f t="shared" si="7"/>
        <v>-1</v>
      </c>
      <c r="V18" s="130">
        <f t="shared" si="8"/>
        <v>1.4685742487906628</v>
      </c>
      <c r="W18" s="130">
        <f t="shared" si="3"/>
        <v>-1</v>
      </c>
      <c r="X18" s="130">
        <f t="shared" si="4"/>
        <v>-1</v>
      </c>
      <c r="Y18" s="130">
        <f t="shared" si="9"/>
        <v>7.9475170973718138E-6</v>
      </c>
      <c r="Z18" s="131">
        <f t="shared" si="10"/>
        <v>1.3914221661775061</v>
      </c>
    </row>
    <row r="19" spans="1:26">
      <c r="A19" s="463">
        <v>1</v>
      </c>
      <c r="B19" s="336">
        <v>64.510000000000005</v>
      </c>
      <c r="C19" s="309"/>
      <c r="D19" s="309"/>
      <c r="E19" s="309"/>
      <c r="F19" s="309"/>
      <c r="G19" s="309"/>
      <c r="H19" s="309"/>
      <c r="I19" s="309"/>
      <c r="J19" s="309"/>
      <c r="K19" s="464"/>
      <c r="L19" s="118">
        <f t="shared" ref="L19:L48" si="11">(B19-$T$9)/($T$49-$T$9)-0.0000001</f>
        <v>0.25999990000000511</v>
      </c>
      <c r="N19" s="129">
        <f>COUNTIF($L$19:$L$68,"&lt;=,25")</f>
        <v>0</v>
      </c>
      <c r="O19" s="130">
        <f t="shared" si="0"/>
        <v>2.2037335876444037E-2</v>
      </c>
      <c r="P19" s="130">
        <f t="shared" si="5"/>
        <v>1.3067297052939306E-2</v>
      </c>
      <c r="Q19" s="130">
        <f t="shared" si="1"/>
        <v>2.3926632927598146E-7</v>
      </c>
      <c r="R19" s="131">
        <f t="shared" si="2"/>
        <v>2.0939222215546428E-2</v>
      </c>
      <c r="T19" s="129">
        <f t="shared" si="6"/>
        <v>64.500000000000057</v>
      </c>
      <c r="U19" s="130">
        <f t="shared" si="7"/>
        <v>-1</v>
      </c>
      <c r="V19" s="130">
        <f t="shared" si="8"/>
        <v>3.3613219239739971</v>
      </c>
      <c r="W19" s="130">
        <f t="shared" si="3"/>
        <v>37</v>
      </c>
      <c r="X19" s="130">
        <f t="shared" si="4"/>
        <v>-1</v>
      </c>
      <c r="Y19" s="130">
        <f t="shared" si="9"/>
        <v>5.2393616763752637E-5</v>
      </c>
      <c r="Z19" s="131">
        <f t="shared" si="10"/>
        <v>3.208611720943944</v>
      </c>
    </row>
    <row r="20" spans="1:26">
      <c r="A20" s="463">
        <v>2</v>
      </c>
      <c r="B20" s="336">
        <v>64.53</v>
      </c>
      <c r="C20" s="309"/>
      <c r="D20" s="309"/>
      <c r="E20" s="309"/>
      <c r="F20" s="309"/>
      <c r="G20" s="309"/>
      <c r="H20" s="309"/>
      <c r="I20" s="309"/>
      <c r="J20" s="309"/>
      <c r="K20" s="464"/>
      <c r="L20" s="118">
        <f t="shared" si="11"/>
        <v>0.27999990000000113</v>
      </c>
      <c r="N20" s="129">
        <f>COUNTIF($L$19:$L$68,"&lt;=,275")</f>
        <v>0</v>
      </c>
      <c r="O20" s="130">
        <f t="shared" si="0"/>
        <v>4.8466545487544595E-2</v>
      </c>
      <c r="P20" s="130">
        <f t="shared" si="5"/>
        <v>2.6429209611100558E-2</v>
      </c>
      <c r="Q20" s="130">
        <f t="shared" si="1"/>
        <v>1.4256307949648409E-6</v>
      </c>
      <c r="R20" s="131">
        <f t="shared" si="2"/>
        <v>4.6356847270248004E-2</v>
      </c>
      <c r="T20" s="129">
        <f t="shared" si="6"/>
        <v>64.525000000000063</v>
      </c>
      <c r="U20" s="130">
        <f t="shared" si="7"/>
        <v>-1</v>
      </c>
      <c r="V20" s="130">
        <f t="shared" si="8"/>
        <v>6.7984282701458847</v>
      </c>
      <c r="W20" s="130">
        <f t="shared" si="3"/>
        <v>-1</v>
      </c>
      <c r="X20" s="130">
        <f t="shared" si="4"/>
        <v>-1</v>
      </c>
      <c r="Y20" s="130">
        <f t="shared" si="9"/>
        <v>3.0517044742980496E-4</v>
      </c>
      <c r="Z20" s="131">
        <f t="shared" si="10"/>
        <v>6.5382167410437306</v>
      </c>
    </row>
    <row r="21" spans="1:26">
      <c r="A21" s="463">
        <v>3</v>
      </c>
      <c r="B21" s="336">
        <v>64.599999999999994</v>
      </c>
      <c r="C21" s="309"/>
      <c r="D21" s="309"/>
      <c r="E21" s="309"/>
      <c r="F21" s="309"/>
      <c r="G21" s="309"/>
      <c r="H21" s="309"/>
      <c r="I21" s="309"/>
      <c r="J21" s="309"/>
      <c r="K21" s="464"/>
      <c r="L21" s="118">
        <f t="shared" si="11"/>
        <v>0.34999989999999431</v>
      </c>
      <c r="N21" s="129">
        <f>COUNTIF($L$19:$L$68,"&lt;=,3")</f>
        <v>0</v>
      </c>
      <c r="O21" s="130">
        <f t="shared" si="0"/>
        <v>9.5702377108616926E-2</v>
      </c>
      <c r="P21" s="130">
        <f t="shared" si="5"/>
        <v>4.7235831621072331E-2</v>
      </c>
      <c r="Q21" s="130">
        <f t="shared" si="1"/>
        <v>7.5309611788892999E-6</v>
      </c>
      <c r="R21" s="131">
        <f t="shared" si="2"/>
        <v>9.2125257739016433E-2</v>
      </c>
      <c r="T21" s="129">
        <f t="shared" si="6"/>
        <v>64.550000000000068</v>
      </c>
      <c r="U21" s="130">
        <f t="shared" si="7"/>
        <v>-1</v>
      </c>
      <c r="V21" s="130">
        <f t="shared" si="8"/>
        <v>12.150549251449092</v>
      </c>
      <c r="W21" s="130">
        <f t="shared" si="3"/>
        <v>-1</v>
      </c>
      <c r="X21" s="130">
        <f t="shared" si="4"/>
        <v>-1</v>
      </c>
      <c r="Y21" s="130">
        <f t="shared" si="9"/>
        <v>1.5704839944672207E-3</v>
      </c>
      <c r="Z21" s="131">
        <f t="shared" si="10"/>
        <v>11.77308213862848</v>
      </c>
    </row>
    <row r="22" spans="1:26">
      <c r="A22" s="463">
        <v>4</v>
      </c>
      <c r="B22" s="336">
        <v>64.650000000000006</v>
      </c>
      <c r="C22" s="309"/>
      <c r="D22" s="309"/>
      <c r="E22" s="309"/>
      <c r="F22" s="309"/>
      <c r="G22" s="309"/>
      <c r="H22" s="309"/>
      <c r="I22" s="309"/>
      <c r="J22" s="309"/>
      <c r="K22" s="464"/>
      <c r="L22" s="118">
        <f t="shared" si="11"/>
        <v>0.39999990000000568</v>
      </c>
      <c r="N22" s="129">
        <f>COUNTIF($L$19:$L$68,"&lt;=,325")</f>
        <v>0</v>
      </c>
      <c r="O22" s="130">
        <f t="shared" si="0"/>
        <v>0.17030462526098863</v>
      </c>
      <c r="P22" s="130">
        <f t="shared" si="5"/>
        <v>7.4602248152371708E-2</v>
      </c>
      <c r="Q22" s="130">
        <f t="shared" si="1"/>
        <v>3.5292051410611642E-5</v>
      </c>
      <c r="R22" s="131">
        <f t="shared" si="2"/>
        <v>0.1649517566255497</v>
      </c>
      <c r="T22" s="129">
        <f t="shared" si="6"/>
        <v>64.575000000000074</v>
      </c>
      <c r="U22" s="130">
        <f t="shared" si="7"/>
        <v>-1</v>
      </c>
      <c r="V22" s="130">
        <f t="shared" si="8"/>
        <v>19.190056771221112</v>
      </c>
      <c r="W22" s="130">
        <f t="shared" si="3"/>
        <v>-1</v>
      </c>
      <c r="X22" s="130">
        <f t="shared" si="4"/>
        <v>-1</v>
      </c>
      <c r="Y22" s="130">
        <f t="shared" si="9"/>
        <v>7.1410300731105675E-3</v>
      </c>
      <c r="Z22" s="131">
        <f t="shared" si="10"/>
        <v>18.73327791982117</v>
      </c>
    </row>
    <row r="23" spans="1:26">
      <c r="A23" s="463">
        <v>5</v>
      </c>
      <c r="B23" s="336">
        <v>64.64</v>
      </c>
      <c r="C23" s="309"/>
      <c r="D23" s="309"/>
      <c r="E23" s="309"/>
      <c r="F23" s="309"/>
      <c r="G23" s="309"/>
      <c r="H23" s="309"/>
      <c r="I23" s="309"/>
      <c r="J23" s="309"/>
      <c r="K23" s="464"/>
      <c r="L23" s="118">
        <f t="shared" si="11"/>
        <v>0.38999990000000057</v>
      </c>
      <c r="N23" s="129">
        <f>COUNTIF($L$19:$L$68,"&lt;=,35")</f>
        <v>0</v>
      </c>
      <c r="O23" s="130">
        <f t="shared" si="0"/>
        <v>0.27442324165097665</v>
      </c>
      <c r="P23" s="130">
        <f t="shared" si="5"/>
        <v>0.10411861638998801</v>
      </c>
      <c r="Q23" s="130">
        <f t="shared" si="1"/>
        <v>1.4682651577639308E-4</v>
      </c>
      <c r="R23" s="131">
        <f t="shared" si="2"/>
        <v>0.26735388660877801</v>
      </c>
      <c r="T23" s="129">
        <f t="shared" si="6"/>
        <v>64.60000000000008</v>
      </c>
      <c r="U23" s="130">
        <f t="shared" si="7"/>
        <v>-1</v>
      </c>
      <c r="V23" s="130">
        <f t="shared" si="8"/>
        <v>26.782599840476021</v>
      </c>
      <c r="W23" s="130">
        <f t="shared" si="3"/>
        <v>-1</v>
      </c>
      <c r="X23" s="130">
        <f t="shared" si="4"/>
        <v>-1</v>
      </c>
      <c r="Y23" s="130">
        <f t="shared" si="9"/>
        <v>2.869019039152159E-2</v>
      </c>
      <c r="Z23" s="131">
        <f t="shared" si="10"/>
        <v>26.341065270023524</v>
      </c>
    </row>
    <row r="24" spans="1:26">
      <c r="A24" s="463">
        <v>6</v>
      </c>
      <c r="B24" s="336">
        <v>64.59</v>
      </c>
      <c r="C24" s="309"/>
      <c r="D24" s="309"/>
      <c r="E24" s="309"/>
      <c r="F24" s="309"/>
      <c r="G24" s="309"/>
      <c r="H24" s="309"/>
      <c r="I24" s="309"/>
      <c r="J24" s="309"/>
      <c r="K24" s="464"/>
      <c r="L24" s="118">
        <f t="shared" si="11"/>
        <v>0.33999990000000341</v>
      </c>
      <c r="N24" s="129">
        <f>COUNTIF($L$19:$L$68,"&lt;=,375")</f>
        <v>0</v>
      </c>
      <c r="O24" s="130">
        <f t="shared" si="0"/>
        <v>0.40283456199195339</v>
      </c>
      <c r="P24" s="130">
        <f t="shared" si="5"/>
        <v>0.12841132034097674</v>
      </c>
      <c r="Q24" s="130">
        <f t="shared" si="1"/>
        <v>5.4277190309679315E-4</v>
      </c>
      <c r="R24" s="131">
        <f t="shared" si="2"/>
        <v>0.39459483054122391</v>
      </c>
      <c r="T24" s="129">
        <f t="shared" si="6"/>
        <v>64.625000000000085</v>
      </c>
      <c r="U24" s="130">
        <f t="shared" si="7"/>
        <v>-1</v>
      </c>
      <c r="V24" s="130">
        <f t="shared" si="8"/>
        <v>33.031451309319067</v>
      </c>
      <c r="W24" s="130">
        <f t="shared" si="3"/>
        <v>-1</v>
      </c>
      <c r="X24" s="130">
        <f t="shared" si="4"/>
        <v>-1</v>
      </c>
      <c r="Y24" s="130">
        <f t="shared" si="9"/>
        <v>0.10184967141288559</v>
      </c>
      <c r="Z24" s="131">
        <f t="shared" si="10"/>
        <v>32.730393495651946</v>
      </c>
    </row>
    <row r="25" spans="1:26">
      <c r="A25" s="463">
        <v>7</v>
      </c>
      <c r="B25" s="336">
        <v>64.650000000000006</v>
      </c>
      <c r="C25" s="309"/>
      <c r="D25" s="309"/>
      <c r="E25" s="309"/>
      <c r="F25" s="309"/>
      <c r="G25" s="309"/>
      <c r="H25" s="309"/>
      <c r="I25" s="309"/>
      <c r="J25" s="309"/>
      <c r="K25" s="464"/>
      <c r="L25" s="118">
        <f t="shared" si="11"/>
        <v>0.39999990000000568</v>
      </c>
      <c r="N25" s="129">
        <f>COUNTIF($L$19:$L$68,"&lt;=,4")</f>
        <v>0</v>
      </c>
      <c r="O25" s="130">
        <f t="shared" si="0"/>
        <v>0.54278625497042521</v>
      </c>
      <c r="P25" s="130">
        <f t="shared" si="5"/>
        <v>0.13995169297847182</v>
      </c>
      <c r="Q25" s="130">
        <f t="shared" si="1"/>
        <v>1.784775873082941E-3</v>
      </c>
      <c r="R25" s="131">
        <f t="shared" si="2"/>
        <v>0.5343103441861301</v>
      </c>
      <c r="T25" s="129">
        <f t="shared" si="6"/>
        <v>64.650000000000091</v>
      </c>
      <c r="U25" s="130">
        <f t="shared" si="7"/>
        <v>-1</v>
      </c>
      <c r="V25" s="130">
        <f t="shared" si="8"/>
        <v>36</v>
      </c>
      <c r="W25" s="130">
        <f t="shared" si="3"/>
        <v>-1</v>
      </c>
      <c r="X25" s="130">
        <f t="shared" si="4"/>
        <v>-1</v>
      </c>
      <c r="Y25" s="130">
        <f t="shared" si="9"/>
        <v>0.31948268697527799</v>
      </c>
      <c r="Z25" s="131">
        <f t="shared" si="10"/>
        <v>35.939247208608826</v>
      </c>
    </row>
    <row r="26" spans="1:26">
      <c r="A26" s="463">
        <v>8</v>
      </c>
      <c r="B26" s="336">
        <v>64.64</v>
      </c>
      <c r="C26" s="309"/>
      <c r="D26" s="309"/>
      <c r="E26" s="309"/>
      <c r="F26" s="309"/>
      <c r="G26" s="309"/>
      <c r="H26" s="309"/>
      <c r="I26" s="309"/>
      <c r="J26" s="309"/>
      <c r="K26" s="464"/>
      <c r="L26" s="118">
        <f t="shared" si="11"/>
        <v>0.38999990000000057</v>
      </c>
      <c r="N26" s="129">
        <f>COUNTIF($L$19:$L$68,"&lt;=,425")</f>
        <v>0</v>
      </c>
      <c r="O26" s="130">
        <f t="shared" si="0"/>
        <v>0.67757496866596534</v>
      </c>
      <c r="P26" s="130">
        <f t="shared" si="5"/>
        <v>0.13478871369554013</v>
      </c>
      <c r="Q26" s="130">
        <f t="shared" si="1"/>
        <v>5.2273193449973937E-3</v>
      </c>
      <c r="R26" s="131">
        <f t="shared" si="2"/>
        <v>0.66988012586937118</v>
      </c>
      <c r="T26" s="129">
        <f t="shared" si="6"/>
        <v>64.675000000000097</v>
      </c>
      <c r="U26" s="130">
        <f t="shared" si="7"/>
        <v>-1</v>
      </c>
      <c r="V26" s="130">
        <f t="shared" si="8"/>
        <v>34.671918501092144</v>
      </c>
      <c r="W26" s="130">
        <f t="shared" si="3"/>
        <v>-1</v>
      </c>
      <c r="X26" s="130">
        <f t="shared" si="4"/>
        <v>-1</v>
      </c>
      <c r="Y26" s="130">
        <f t="shared" si="9"/>
        <v>0.88553101682009794</v>
      </c>
      <c r="Z26" s="131">
        <f t="shared" si="10"/>
        <v>34.872833880955106</v>
      </c>
    </row>
    <row r="27" spans="1:26">
      <c r="A27" s="463">
        <v>9</v>
      </c>
      <c r="B27" s="336">
        <v>64.59</v>
      </c>
      <c r="C27" s="309"/>
      <c r="D27" s="309"/>
      <c r="E27" s="309"/>
      <c r="F27" s="309"/>
      <c r="G27" s="309"/>
      <c r="H27" s="309"/>
      <c r="I27" s="309"/>
      <c r="J27" s="309"/>
      <c r="K27" s="464"/>
      <c r="L27" s="118">
        <f t="shared" si="11"/>
        <v>0.33999990000000341</v>
      </c>
      <c r="N27" s="129">
        <f>COUNTIF($L$19:$L$68,"&lt;=,45")</f>
        <v>0</v>
      </c>
      <c r="O27" s="130">
        <f t="shared" si="0"/>
        <v>0.79229233392787657</v>
      </c>
      <c r="P27" s="130">
        <f t="shared" si="5"/>
        <v>0.11471736526191123</v>
      </c>
      <c r="Q27" s="130">
        <f t="shared" si="1"/>
        <v>1.3658943614099193E-2</v>
      </c>
      <c r="R27" s="131">
        <f t="shared" si="2"/>
        <v>0.78612704857305338</v>
      </c>
      <c r="T27" s="129">
        <f t="shared" si="6"/>
        <v>64.700000000000102</v>
      </c>
      <c r="U27" s="130">
        <f t="shared" si="7"/>
        <v>-1</v>
      </c>
      <c r="V27" s="130">
        <f t="shared" si="8"/>
        <v>29.508933129262523</v>
      </c>
      <c r="W27" s="130">
        <f t="shared" si="3"/>
        <v>-1</v>
      </c>
      <c r="X27" s="130">
        <f t="shared" si="4"/>
        <v>-1</v>
      </c>
      <c r="Y27" s="130">
        <f t="shared" si="9"/>
        <v>2.168880327402376</v>
      </c>
      <c r="Z27" s="131">
        <f t="shared" si="10"/>
        <v>29.902383660169821</v>
      </c>
    </row>
    <row r="28" spans="1:26">
      <c r="A28" s="463">
        <v>10</v>
      </c>
      <c r="B28" s="336">
        <v>64.650000000000006</v>
      </c>
      <c r="C28" s="309"/>
      <c r="D28" s="309"/>
      <c r="E28" s="309"/>
      <c r="F28" s="309"/>
      <c r="G28" s="309"/>
      <c r="H28" s="309"/>
      <c r="I28" s="309"/>
      <c r="J28" s="309"/>
      <c r="K28" s="464"/>
      <c r="L28" s="118">
        <f t="shared" si="11"/>
        <v>0.39999990000000568</v>
      </c>
      <c r="N28" s="129">
        <f>COUNTIF($L$19:$L$68,"&lt;=,475")</f>
        <v>0</v>
      </c>
      <c r="O28" s="130">
        <f t="shared" si="0"/>
        <v>0.87857110066304034</v>
      </c>
      <c r="P28" s="130">
        <f t="shared" si="5"/>
        <v>8.627876673516377E-2</v>
      </c>
      <c r="Q28" s="130">
        <f t="shared" si="1"/>
        <v>3.1907324508995118E-2</v>
      </c>
      <c r="R28" s="131">
        <f t="shared" si="2"/>
        <v>0.8742115004160862</v>
      </c>
      <c r="T28" s="129">
        <f t="shared" si="6"/>
        <v>64.725000000000108</v>
      </c>
      <c r="U28" s="130">
        <f t="shared" si="7"/>
        <v>-1</v>
      </c>
      <c r="V28" s="130">
        <f t="shared" si="8"/>
        <v>22.193626503279845</v>
      </c>
      <c r="W28" s="130">
        <f t="shared" si="3"/>
        <v>-1</v>
      </c>
      <c r="X28" s="130">
        <f t="shared" si="4"/>
        <v>-1</v>
      </c>
      <c r="Y28" s="130">
        <f t="shared" si="9"/>
        <v>4.6940604878378132</v>
      </c>
      <c r="Z28" s="131">
        <f t="shared" si="10"/>
        <v>22.658105799670242</v>
      </c>
    </row>
    <row r="29" spans="1:26">
      <c r="A29" s="463">
        <v>11</v>
      </c>
      <c r="B29" s="336">
        <v>64.64</v>
      </c>
      <c r="C29" s="309"/>
      <c r="D29" s="309"/>
      <c r="E29" s="309"/>
      <c r="F29" s="309"/>
      <c r="G29" s="309"/>
      <c r="H29" s="309"/>
      <c r="I29" s="309"/>
      <c r="J29" s="309"/>
      <c r="K29" s="464"/>
      <c r="L29" s="118">
        <f t="shared" si="11"/>
        <v>0.38999990000000057</v>
      </c>
      <c r="N29" s="129">
        <f>COUNTIF($L$19:$L$68,"&lt;=,5")</f>
        <v>0</v>
      </c>
      <c r="O29" s="130">
        <f t="shared" si="0"/>
        <v>0.93591349593495843</v>
      </c>
      <c r="P29" s="130">
        <f t="shared" si="5"/>
        <v>5.734239527191809E-2</v>
      </c>
      <c r="Q29" s="130">
        <f t="shared" si="1"/>
        <v>6.6807201269075994E-2</v>
      </c>
      <c r="R29" s="131">
        <f t="shared" si="2"/>
        <v>0.93319279873134031</v>
      </c>
      <c r="T29" s="129">
        <f t="shared" si="6"/>
        <v>64.750000000000114</v>
      </c>
      <c r="U29" s="130">
        <f t="shared" si="7"/>
        <v>-1</v>
      </c>
      <c r="V29" s="130">
        <f t="shared" si="8"/>
        <v>14.750276940962749</v>
      </c>
      <c r="W29" s="130">
        <f t="shared" si="3"/>
        <v>-1</v>
      </c>
      <c r="X29" s="130">
        <f t="shared" si="4"/>
        <v>-1</v>
      </c>
      <c r="Y29" s="130">
        <f t="shared" si="9"/>
        <v>8.977351660591756</v>
      </c>
      <c r="Z29" s="131">
        <f t="shared" si="10"/>
        <v>15.171854617548432</v>
      </c>
    </row>
    <row r="30" spans="1:26">
      <c r="A30" s="463">
        <v>12</v>
      </c>
      <c r="B30" s="336">
        <v>64.59</v>
      </c>
      <c r="C30" s="309"/>
      <c r="D30" s="309"/>
      <c r="E30" s="309"/>
      <c r="F30" s="309"/>
      <c r="G30" s="309"/>
      <c r="H30" s="309"/>
      <c r="I30" s="309"/>
      <c r="J30" s="309"/>
      <c r="K30" s="464"/>
      <c r="L30" s="118">
        <f t="shared" si="11"/>
        <v>0.33999990000000341</v>
      </c>
      <c r="N30" s="129">
        <f>COUNTIF($L$19:$L$68,"&lt;=,525")</f>
        <v>0</v>
      </c>
      <c r="O30" s="130">
        <f t="shared" si="0"/>
        <v>0.96959116534771594</v>
      </c>
      <c r="P30" s="130">
        <f t="shared" si="5"/>
        <v>3.3677669412757516E-2</v>
      </c>
      <c r="Q30" s="130">
        <f t="shared" si="1"/>
        <v>0.12578849958457852</v>
      </c>
      <c r="R30" s="131">
        <f t="shared" si="2"/>
        <v>0.96809267549123512</v>
      </c>
      <c r="T30" s="129">
        <f t="shared" si="6"/>
        <v>64.775000000000119</v>
      </c>
      <c r="U30" s="130">
        <f t="shared" si="7"/>
        <v>-1</v>
      </c>
      <c r="V30" s="130">
        <f t="shared" si="8"/>
        <v>8.6629612908346054</v>
      </c>
      <c r="W30" s="130">
        <f t="shared" si="3"/>
        <v>-1</v>
      </c>
      <c r="X30" s="130">
        <f t="shared" si="4"/>
        <v>-1</v>
      </c>
      <c r="Y30" s="130">
        <f t="shared" si="9"/>
        <v>15.171854617612333</v>
      </c>
      <c r="Z30" s="131">
        <f t="shared" si="10"/>
        <v>8.9773516605438939</v>
      </c>
    </row>
    <row r="31" spans="1:26">
      <c r="A31" s="463">
        <v>13</v>
      </c>
      <c r="B31" s="336">
        <v>64.650000000000006</v>
      </c>
      <c r="C31" s="309"/>
      <c r="D31" s="309"/>
      <c r="E31" s="309"/>
      <c r="F31" s="309"/>
      <c r="G31" s="309"/>
      <c r="H31" s="309"/>
      <c r="I31" s="309"/>
      <c r="J31" s="309"/>
      <c r="K31" s="464"/>
      <c r="L31" s="118">
        <f t="shared" si="11"/>
        <v>0.39999990000000568</v>
      </c>
      <c r="N31" s="129">
        <f>COUNTIF($L$19:$L$68,"&lt;=,55")</f>
        <v>0</v>
      </c>
      <c r="O31" s="130">
        <f t="shared" si="0"/>
        <v>0.98706945223168485</v>
      </c>
      <c r="P31" s="130">
        <f t="shared" si="5"/>
        <v>1.7478286883968908E-2</v>
      </c>
      <c r="Q31" s="130">
        <f t="shared" si="1"/>
        <v>0.2138729514278831</v>
      </c>
      <c r="R31" s="131">
        <f t="shared" si="2"/>
        <v>0.9863410563860131</v>
      </c>
      <c r="T31" s="129">
        <f t="shared" si="6"/>
        <v>64.800000000000125</v>
      </c>
      <c r="U31" s="130">
        <f t="shared" si="7"/>
        <v>-1</v>
      </c>
      <c r="V31" s="130">
        <f t="shared" si="8"/>
        <v>4.4959679617428474</v>
      </c>
      <c r="W31" s="130">
        <f t="shared" si="3"/>
        <v>-1</v>
      </c>
      <c r="X31" s="130">
        <f t="shared" si="4"/>
        <v>-1</v>
      </c>
      <c r="Y31" s="130">
        <f t="shared" si="9"/>
        <v>22.658105799740145</v>
      </c>
      <c r="Z31" s="131">
        <f t="shared" si="10"/>
        <v>4.6940604878074748</v>
      </c>
    </row>
    <row r="32" spans="1:26">
      <c r="A32" s="463">
        <v>14</v>
      </c>
      <c r="B32" s="336">
        <v>64.64</v>
      </c>
      <c r="C32" s="309"/>
      <c r="D32" s="309"/>
      <c r="E32" s="309"/>
      <c r="F32" s="309"/>
      <c r="G32" s="309"/>
      <c r="H32" s="309"/>
      <c r="I32" s="309"/>
      <c r="J32" s="309"/>
      <c r="K32" s="464"/>
      <c r="L32" s="118">
        <f t="shared" si="11"/>
        <v>0.38999990000000057</v>
      </c>
      <c r="N32" s="129">
        <f>COUNTIF($L$19:$L$68,"&lt;=,575")</f>
        <v>0</v>
      </c>
      <c r="O32" s="130">
        <f t="shared" si="0"/>
        <v>0.99508515989403568</v>
      </c>
      <c r="P32" s="130">
        <f t="shared" si="5"/>
        <v>8.0157076623508239E-3</v>
      </c>
      <c r="Q32" s="130">
        <f t="shared" si="1"/>
        <v>0.33011987413179322</v>
      </c>
      <c r="R32" s="131">
        <f t="shared" si="2"/>
        <v>0.99477268065505098</v>
      </c>
      <c r="T32" s="129">
        <f t="shared" si="6"/>
        <v>64.825000000000131</v>
      </c>
      <c r="U32" s="130">
        <f t="shared" si="7"/>
        <v>-1</v>
      </c>
      <c r="V32" s="130">
        <f t="shared" si="8"/>
        <v>2.0618934269628197</v>
      </c>
      <c r="W32" s="130">
        <f t="shared" si="3"/>
        <v>-1</v>
      </c>
      <c r="X32" s="130">
        <f t="shared" si="4"/>
        <v>-1</v>
      </c>
      <c r="Y32" s="130">
        <f t="shared" si="9"/>
        <v>29.902383660228452</v>
      </c>
      <c r="Z32" s="131">
        <f t="shared" si="10"/>
        <v>2.1688803273859323</v>
      </c>
    </row>
    <row r="33" spans="1:26">
      <c r="A33" s="463">
        <v>15</v>
      </c>
      <c r="B33" s="336">
        <v>64.59</v>
      </c>
      <c r="C33" s="309"/>
      <c r="D33" s="309"/>
      <c r="E33" s="309"/>
      <c r="F33" s="309"/>
      <c r="G33" s="309"/>
      <c r="H33" s="309"/>
      <c r="I33" s="309"/>
      <c r="J33" s="309"/>
      <c r="K33" s="464"/>
      <c r="L33" s="118">
        <f t="shared" si="11"/>
        <v>0.33999990000000341</v>
      </c>
      <c r="N33" s="129">
        <f>COUNTIF($L$19:$L$68,"&lt;=,6")</f>
        <v>0</v>
      </c>
      <c r="O33" s="130">
        <f t="shared" si="0"/>
        <v>0.99833353235003952</v>
      </c>
      <c r="P33" s="130">
        <f t="shared" si="5"/>
        <v>3.2483724560038452E-3</v>
      </c>
      <c r="Q33" s="130">
        <f t="shared" si="1"/>
        <v>0.46568965581514765</v>
      </c>
      <c r="R33" s="131">
        <f t="shared" si="2"/>
        <v>0.99821522412693542</v>
      </c>
      <c r="T33" s="129">
        <f t="shared" si="6"/>
        <v>64.850000000000136</v>
      </c>
      <c r="U33" s="130">
        <f t="shared" si="7"/>
        <v>-1</v>
      </c>
      <c r="V33" s="130">
        <f t="shared" si="8"/>
        <v>0.83558409282070656</v>
      </c>
      <c r="W33" s="130">
        <f t="shared" si="3"/>
        <v>-1</v>
      </c>
      <c r="X33" s="130">
        <f t="shared" si="4"/>
        <v>-1</v>
      </c>
      <c r="Y33" s="130">
        <f t="shared" si="9"/>
        <v>34.87283388098426</v>
      </c>
      <c r="Z33" s="131">
        <f t="shared" si="10"/>
        <v>0.88553101681237778</v>
      </c>
    </row>
    <row r="34" spans="1:26">
      <c r="A34" s="463">
        <v>16</v>
      </c>
      <c r="B34" s="336">
        <v>64.510000000000005</v>
      </c>
      <c r="C34" s="309"/>
      <c r="D34" s="309"/>
      <c r="E34" s="309"/>
      <c r="F34" s="309"/>
      <c r="G34" s="309"/>
      <c r="H34" s="309"/>
      <c r="I34" s="309"/>
      <c r="J34" s="309"/>
      <c r="K34" s="464"/>
      <c r="L34" s="118">
        <f t="shared" si="11"/>
        <v>0.25999990000000511</v>
      </c>
      <c r="N34" s="129">
        <f>COUNTIF($L$19:$L$68,"&lt;=,625")</f>
        <v>0</v>
      </c>
      <c r="O34" s="130">
        <f t="shared" si="0"/>
        <v>0.99949676009359256</v>
      </c>
      <c r="P34" s="130">
        <f t="shared" si="5"/>
        <v>1.1632277435530414E-3</v>
      </c>
      <c r="Q34" s="130">
        <f t="shared" si="1"/>
        <v>0.60540516946001355</v>
      </c>
      <c r="R34" s="131">
        <f t="shared" si="2"/>
        <v>0.9994572280969094</v>
      </c>
      <c r="T34" s="129">
        <f t="shared" si="6"/>
        <v>64.875000000000142</v>
      </c>
      <c r="U34" s="130">
        <f t="shared" si="7"/>
        <v>-1</v>
      </c>
      <c r="V34" s="130">
        <f t="shared" si="8"/>
        <v>0.29921895103013246</v>
      </c>
      <c r="W34" s="130">
        <f t="shared" si="3"/>
        <v>-1</v>
      </c>
      <c r="X34" s="130">
        <f t="shared" si="4"/>
        <v>9.25</v>
      </c>
      <c r="Y34" s="130">
        <f t="shared" si="9"/>
        <v>35.939247208598459</v>
      </c>
      <c r="Z34" s="131">
        <f t="shared" si="10"/>
        <v>0.31948268697214843</v>
      </c>
    </row>
    <row r="35" spans="1:26">
      <c r="A35" s="463">
        <v>17</v>
      </c>
      <c r="B35" s="336">
        <v>64.53</v>
      </c>
      <c r="C35" s="309" t="s">
        <v>0</v>
      </c>
      <c r="D35" s="309"/>
      <c r="E35" s="309"/>
      <c r="F35" s="309"/>
      <c r="G35" s="309"/>
      <c r="H35" s="309"/>
      <c r="I35" s="309"/>
      <c r="J35" s="309"/>
      <c r="K35" s="464"/>
      <c r="L35" s="118">
        <f t="shared" si="11"/>
        <v>0.27999990000000113</v>
      </c>
      <c r="N35" s="129">
        <f>COUNTIF($L$19:$L$68,"&lt;=,65")</f>
        <v>0</v>
      </c>
      <c r="O35" s="130">
        <f t="shared" si="0"/>
        <v>0.99986483144591953</v>
      </c>
      <c r="P35" s="130">
        <f t="shared" si="5"/>
        <v>3.6807135232697075E-4</v>
      </c>
      <c r="Q35" s="130">
        <f t="shared" si="1"/>
        <v>0.7326461133922797</v>
      </c>
      <c r="R35" s="131">
        <f t="shared" si="2"/>
        <v>0.99985317348422542</v>
      </c>
      <c r="T35" s="129">
        <f t="shared" si="6"/>
        <v>64.900000000000148</v>
      </c>
      <c r="U35" s="130">
        <f t="shared" si="7"/>
        <v>-1</v>
      </c>
      <c r="V35" s="130">
        <f t="shared" si="8"/>
        <v>9.4679588376320858E-2</v>
      </c>
      <c r="W35" s="130">
        <f t="shared" si="3"/>
        <v>-1</v>
      </c>
      <c r="X35" s="130">
        <f t="shared" si="4"/>
        <v>-1</v>
      </c>
      <c r="Y35" s="130">
        <f t="shared" si="9"/>
        <v>32.730393495605711</v>
      </c>
      <c r="Z35" s="131">
        <f t="shared" si="10"/>
        <v>0.10184967141175923</v>
      </c>
    </row>
    <row r="36" spans="1:26">
      <c r="A36" s="463">
        <v>18</v>
      </c>
      <c r="B36" s="336">
        <v>64.599999999999994</v>
      </c>
      <c r="C36" s="309"/>
      <c r="D36" s="309"/>
      <c r="E36" s="309"/>
      <c r="F36" s="309"/>
      <c r="G36" s="309"/>
      <c r="H36" s="309"/>
      <c r="I36" s="309"/>
      <c r="J36" s="309"/>
      <c r="K36" s="464"/>
      <c r="L36" s="118">
        <f t="shared" si="11"/>
        <v>0.34999989999999431</v>
      </c>
      <c r="N36" s="129">
        <f>COUNTIF($L$19:$L$68,"&lt;=,675")</f>
        <v>0</v>
      </c>
      <c r="O36" s="130">
        <f t="shared" si="0"/>
        <v>0.99996774209513428</v>
      </c>
      <c r="P36" s="130">
        <f t="shared" si="5"/>
        <v>1.0291064921474913E-4</v>
      </c>
      <c r="Q36" s="130">
        <f t="shared" si="1"/>
        <v>0.83504824337524819</v>
      </c>
      <c r="R36" s="131">
        <f t="shared" si="2"/>
        <v>0.99996470794858983</v>
      </c>
      <c r="T36" s="129">
        <f t="shared" si="6"/>
        <v>64.925000000000153</v>
      </c>
      <c r="U36" s="130">
        <f t="shared" si="7"/>
        <v>-1</v>
      </c>
      <c r="V36" s="130">
        <f t="shared" si="8"/>
        <v>2.6471872493181343E-2</v>
      </c>
      <c r="W36" s="130">
        <f t="shared" si="3"/>
        <v>-1</v>
      </c>
      <c r="X36" s="130">
        <f t="shared" si="4"/>
        <v>-1</v>
      </c>
      <c r="Y36" s="130">
        <f t="shared" si="9"/>
        <v>26.34106526995669</v>
      </c>
      <c r="Z36" s="131">
        <f t="shared" si="10"/>
        <v>2.8690190391167401E-2</v>
      </c>
    </row>
    <row r="37" spans="1:26">
      <c r="A37" s="463">
        <v>19</v>
      </c>
      <c r="B37" s="336">
        <v>64.510000000000005</v>
      </c>
      <c r="C37" s="309"/>
      <c r="D37" s="309"/>
      <c r="E37" s="309"/>
      <c r="F37" s="309"/>
      <c r="G37" s="309"/>
      <c r="H37" s="309"/>
      <c r="I37" s="309"/>
      <c r="J37" s="309"/>
      <c r="K37" s="464"/>
      <c r="L37" s="118">
        <f t="shared" si="11"/>
        <v>0.25999990000000511</v>
      </c>
      <c r="N37" s="129">
        <f>COUNTIF($L$19:$L$68,"&lt;=,7")</f>
        <v>0</v>
      </c>
      <c r="O37" s="130">
        <f t="shared" si="0"/>
        <v>0.9999931659710305</v>
      </c>
      <c r="P37" s="130">
        <f t="shared" si="5"/>
        <v>2.542387589621331E-5</v>
      </c>
      <c r="Q37" s="130">
        <f t="shared" si="1"/>
        <v>0.90787474226151477</v>
      </c>
      <c r="R37" s="131">
        <f t="shared" si="2"/>
        <v>0.99999246903882122</v>
      </c>
      <c r="T37" s="129">
        <f t="shared" si="6"/>
        <v>64.950000000000159</v>
      </c>
      <c r="U37" s="130">
        <f t="shared" si="7"/>
        <v>-1</v>
      </c>
      <c r="V37" s="130">
        <f t="shared" si="8"/>
        <v>6.5398246551005975E-3</v>
      </c>
      <c r="W37" s="130">
        <f t="shared" si="3"/>
        <v>-1</v>
      </c>
      <c r="X37" s="130">
        <f t="shared" si="4"/>
        <v>-1</v>
      </c>
      <c r="Y37" s="130">
        <f t="shared" si="9"/>
        <v>18.73327791975257</v>
      </c>
      <c r="Z37" s="131">
        <f t="shared" si="10"/>
        <v>7.1410300730258367E-3</v>
      </c>
    </row>
    <row r="38" spans="1:26">
      <c r="A38" s="463">
        <v>20</v>
      </c>
      <c r="B38" s="336">
        <v>64.53</v>
      </c>
      <c r="C38" s="309"/>
      <c r="D38" s="309"/>
      <c r="E38" s="309"/>
      <c r="F38" s="309"/>
      <c r="G38" s="309"/>
      <c r="H38" s="309"/>
      <c r="I38" s="309"/>
      <c r="J38" s="309"/>
      <c r="K38" s="464"/>
      <c r="L38" s="118">
        <f t="shared" si="11"/>
        <v>0.27999990000000113</v>
      </c>
      <c r="N38" s="129">
        <f>COUNTIF($L$19:$L$68,"&lt;=,725")</f>
        <v>0</v>
      </c>
      <c r="O38" s="130">
        <f t="shared" si="0"/>
        <v>0.99999871565046994</v>
      </c>
      <c r="P38" s="130">
        <f t="shared" si="5"/>
        <v>5.549679439442734E-6</v>
      </c>
      <c r="Q38" s="130">
        <f t="shared" si="1"/>
        <v>0.95364315273006406</v>
      </c>
      <c r="R38" s="131">
        <f t="shared" si="2"/>
        <v>0.99999857436920503</v>
      </c>
      <c r="T38" s="129">
        <f t="shared" si="6"/>
        <v>64.975000000000165</v>
      </c>
      <c r="U38" s="130">
        <f t="shared" si="7"/>
        <v>-1</v>
      </c>
      <c r="V38" s="130">
        <f t="shared" si="8"/>
        <v>1.4275530046690542E-3</v>
      </c>
      <c r="W38" s="130">
        <f t="shared" si="3"/>
        <v>-1</v>
      </c>
      <c r="X38" s="130">
        <f t="shared" si="4"/>
        <v>-1</v>
      </c>
      <c r="Y38" s="130">
        <f t="shared" si="9"/>
        <v>11.773082138572111</v>
      </c>
      <c r="Z38" s="131">
        <f t="shared" si="10"/>
        <v>1.5704839944377508E-3</v>
      </c>
    </row>
    <row r="39" spans="1:26">
      <c r="A39" s="463">
        <v>21</v>
      </c>
      <c r="B39" s="336">
        <v>64.599999999999994</v>
      </c>
      <c r="C39" s="309"/>
      <c r="D39" s="309"/>
      <c r="E39" s="309"/>
      <c r="F39" s="309"/>
      <c r="G39" s="309"/>
      <c r="H39" s="309"/>
      <c r="I39" s="309"/>
      <c r="J39" s="309"/>
      <c r="K39" s="464"/>
      <c r="L39" s="118">
        <f t="shared" si="11"/>
        <v>0.34999989999999431</v>
      </c>
      <c r="N39" s="129">
        <f>COUNTIF($L$19:$L$68,"&lt;=,75")</f>
        <v>0</v>
      </c>
      <c r="O39" s="130">
        <f t="shared" si="0"/>
        <v>0.9999997860102714</v>
      </c>
      <c r="P39" s="130">
        <f t="shared" si="5"/>
        <v>1.0703598014583093E-6</v>
      </c>
      <c r="Q39" s="130">
        <f t="shared" si="1"/>
        <v>0.97906077778461542</v>
      </c>
      <c r="R39" s="131">
        <f t="shared" si="2"/>
        <v>0.9999997607336707</v>
      </c>
      <c r="T39" s="129">
        <f t="shared" si="6"/>
        <v>65.000000000000171</v>
      </c>
      <c r="U39" s="130">
        <f t="shared" si="7"/>
        <v>-1</v>
      </c>
      <c r="V39" s="130">
        <f t="shared" si="8"/>
        <v>2.7533038030791451E-4</v>
      </c>
      <c r="W39" s="130">
        <f t="shared" si="3"/>
        <v>37</v>
      </c>
      <c r="X39" s="130">
        <f t="shared" si="4"/>
        <v>-1</v>
      </c>
      <c r="Y39" s="130">
        <f t="shared" si="9"/>
        <v>6.5382167410050904</v>
      </c>
      <c r="Z39" s="131">
        <f t="shared" si="10"/>
        <v>3.051704474239822E-4</v>
      </c>
    </row>
    <row r="40" spans="1:26">
      <c r="A40" s="463">
        <v>22</v>
      </c>
      <c r="B40" s="336">
        <v>64.59</v>
      </c>
      <c r="C40" s="309"/>
      <c r="D40" s="309"/>
      <c r="E40" s="309"/>
      <c r="F40" s="309"/>
      <c r="G40" s="309"/>
      <c r="H40" s="309"/>
      <c r="I40" s="309"/>
      <c r="J40" s="309"/>
      <c r="K40" s="464"/>
      <c r="L40" s="118">
        <f t="shared" si="11"/>
        <v>0.33999990000000341</v>
      </c>
      <c r="N40" s="129">
        <f>COUNTIF($L$19:$L$68,"&lt;=,775")</f>
        <v>0</v>
      </c>
      <c r="O40" s="130">
        <f t="shared" si="0"/>
        <v>0.99999996840742167</v>
      </c>
      <c r="P40" s="130">
        <f t="shared" si="5"/>
        <v>1.8239715027235093E-7</v>
      </c>
      <c r="Q40" s="130">
        <f t="shared" si="1"/>
        <v>0.99153440674165749</v>
      </c>
      <c r="R40" s="131">
        <f t="shared" si="2"/>
        <v>0.99999996441631978</v>
      </c>
      <c r="T40" s="129">
        <f t="shared" si="6"/>
        <v>65.025000000000176</v>
      </c>
      <c r="U40" s="130">
        <f t="shared" si="7"/>
        <v>-1</v>
      </c>
      <c r="V40" s="130">
        <f t="shared" si="8"/>
        <v>4.6918313527044645E-5</v>
      </c>
      <c r="W40" s="130">
        <f t="shared" si="3"/>
        <v>-1</v>
      </c>
      <c r="X40" s="130">
        <f t="shared" si="4"/>
        <v>-1</v>
      </c>
      <c r="Y40" s="130">
        <f t="shared" si="9"/>
        <v>3.2086117209213763</v>
      </c>
      <c r="Z40" s="131">
        <f t="shared" si="10"/>
        <v>5.2393616760461352E-5</v>
      </c>
    </row>
    <row r="41" spans="1:26">
      <c r="A41" s="463">
        <v>23</v>
      </c>
      <c r="B41" s="336">
        <v>64.650000000000006</v>
      </c>
      <c r="C41" s="309"/>
      <c r="D41" s="309"/>
      <c r="E41" s="309"/>
      <c r="F41" s="309"/>
      <c r="G41" s="309"/>
      <c r="H41" s="309"/>
      <c r="I41" s="309"/>
      <c r="J41" s="309"/>
      <c r="K41" s="464"/>
      <c r="L41" s="118">
        <f t="shared" si="11"/>
        <v>0.39999990000000568</v>
      </c>
      <c r="N41" s="129">
        <f>COUNTIF($L$19:$L$68,"&lt;=,8")</f>
        <v>0</v>
      </c>
      <c r="O41" s="130">
        <f t="shared" si="0"/>
        <v>0.99999999586883559</v>
      </c>
      <c r="P41" s="130">
        <f t="shared" si="5"/>
        <v>2.7461413920626399E-8</v>
      </c>
      <c r="Q41" s="130">
        <f t="shared" si="1"/>
        <v>0.99694362584728868</v>
      </c>
      <c r="R41" s="131">
        <f t="shared" si="2"/>
        <v>0.99999999531266626</v>
      </c>
      <c r="T41" s="129">
        <f t="shared" si="6"/>
        <v>65.050000000000182</v>
      </c>
      <c r="U41" s="130">
        <f t="shared" si="7"/>
        <v>-1</v>
      </c>
      <c r="V41" s="130">
        <f t="shared" si="8"/>
        <v>7.063943851644754E-6</v>
      </c>
      <c r="W41" s="130">
        <f t="shared" si="3"/>
        <v>-1</v>
      </c>
      <c r="X41" s="130">
        <f t="shared" si="4"/>
        <v>-1</v>
      </c>
      <c r="Y41" s="130">
        <f t="shared" si="9"/>
        <v>1.3914221661661332</v>
      </c>
      <c r="Z41" s="131">
        <f t="shared" si="10"/>
        <v>7.9475171014584157E-6</v>
      </c>
    </row>
    <row r="42" spans="1:26">
      <c r="A42" s="463">
        <v>24</v>
      </c>
      <c r="B42" s="336">
        <v>64.64</v>
      </c>
      <c r="C42" s="309"/>
      <c r="D42" s="309"/>
      <c r="E42" s="309"/>
      <c r="F42" s="309"/>
      <c r="G42" s="309"/>
      <c r="H42" s="309"/>
      <c r="I42" s="309"/>
      <c r="J42" s="309"/>
      <c r="K42" s="464"/>
      <c r="L42" s="118">
        <f t="shared" si="11"/>
        <v>0.38999990000000057</v>
      </c>
      <c r="N42" s="129">
        <f>COUNTIF($L$19:$L$68,"&lt;=,825")</f>
        <v>0</v>
      </c>
      <c r="O42" s="130">
        <f t="shared" si="0"/>
        <v>0.99999999952170548</v>
      </c>
      <c r="P42" s="130">
        <f t="shared" si="5"/>
        <v>3.6528698954541028E-9</v>
      </c>
      <c r="Q42" s="130">
        <f t="shared" si="1"/>
        <v>0.99901641277152708</v>
      </c>
      <c r="R42" s="131">
        <f t="shared" si="2"/>
        <v>0.99999999945330464</v>
      </c>
      <c r="T42" s="129">
        <f t="shared" si="6"/>
        <v>65.075000000000188</v>
      </c>
      <c r="U42" s="130">
        <f t="shared" si="7"/>
        <v>-1</v>
      </c>
      <c r="V42" s="130">
        <f t="shared" si="8"/>
        <v>9.3963362241410187E-7</v>
      </c>
      <c r="W42" s="130">
        <f t="shared" si="3"/>
        <v>-1</v>
      </c>
      <c r="X42" s="130">
        <f t="shared" si="4"/>
        <v>-1</v>
      </c>
      <c r="Y42" s="130">
        <f t="shared" si="9"/>
        <v>0.53318632797147347</v>
      </c>
      <c r="Z42" s="131">
        <f t="shared" si="10"/>
        <v>1.0651030994012748E-6</v>
      </c>
    </row>
    <row r="43" spans="1:26">
      <c r="A43" s="463">
        <v>25</v>
      </c>
      <c r="B43" s="336">
        <v>64.59</v>
      </c>
      <c r="C43" s="309"/>
      <c r="D43" s="309"/>
      <c r="E43" s="309"/>
      <c r="F43" s="309"/>
      <c r="G43" s="309"/>
      <c r="H43" s="309"/>
      <c r="I43" s="309"/>
      <c r="J43" s="309"/>
      <c r="K43" s="464"/>
      <c r="L43" s="118">
        <f t="shared" si="11"/>
        <v>0.33999990000000341</v>
      </c>
      <c r="N43" s="129">
        <f>COUNTIF($L$19:$L$68,"&lt;=,85")</f>
        <v>0</v>
      </c>
      <c r="O43" s="130">
        <f t="shared" si="0"/>
        <v>0.99999999995098643</v>
      </c>
      <c r="P43" s="130">
        <f t="shared" si="5"/>
        <v>4.2928094412530982E-10</v>
      </c>
      <c r="Q43" s="130">
        <f t="shared" si="1"/>
        <v>0.9997182668124095</v>
      </c>
      <c r="R43" s="131">
        <f t="shared" si="2"/>
        <v>0.99999999994356215</v>
      </c>
      <c r="T43" s="129">
        <f t="shared" si="6"/>
        <v>65.100000000000193</v>
      </c>
      <c r="U43" s="130">
        <f t="shared" si="7"/>
        <v>-1</v>
      </c>
      <c r="V43" s="130">
        <f t="shared" si="8"/>
        <v>1.1042463052510837E-7</v>
      </c>
      <c r="W43" s="130">
        <f t="shared" si="3"/>
        <v>-1</v>
      </c>
      <c r="X43" s="130">
        <f t="shared" si="4"/>
        <v>-1</v>
      </c>
      <c r="Y43" s="130">
        <f t="shared" si="9"/>
        <v>0.18053904839617374</v>
      </c>
      <c r="Z43" s="131">
        <f t="shared" si="10"/>
        <v>1.261097287915898E-7</v>
      </c>
    </row>
    <row r="44" spans="1:26">
      <c r="A44" s="463">
        <v>26</v>
      </c>
      <c r="B44" s="336">
        <v>64.650000000000006</v>
      </c>
      <c r="C44" s="309"/>
      <c r="D44" s="309"/>
      <c r="E44" s="309"/>
      <c r="F44" s="309"/>
      <c r="G44" s="309"/>
      <c r="H44" s="309"/>
      <c r="I44" s="309"/>
      <c r="J44" s="309"/>
      <c r="K44" s="464"/>
      <c r="L44" s="118">
        <f t="shared" si="11"/>
        <v>0.39999990000000568</v>
      </c>
      <c r="N44" s="129">
        <f>COUNTIF($L$19:$L$68,"&lt;=,875")</f>
        <v>0</v>
      </c>
      <c r="O44" s="130">
        <f t="shared" si="0"/>
        <v>0.99999999999555556</v>
      </c>
      <c r="P44" s="130">
        <f t="shared" si="5"/>
        <v>4.4569126167459672E-11</v>
      </c>
      <c r="Q44" s="130">
        <f t="shared" si="1"/>
        <v>0.99992825944493391</v>
      </c>
      <c r="R44" s="131">
        <f t="shared" si="2"/>
        <v>0.99999999999484435</v>
      </c>
      <c r="T44" s="129">
        <f t="shared" si="6"/>
        <v>65.125000000000199</v>
      </c>
      <c r="U44" s="130">
        <f t="shared" si="7"/>
        <v>-1</v>
      </c>
      <c r="V44" s="130">
        <f t="shared" si="8"/>
        <v>1.1464588301017265E-8</v>
      </c>
      <c r="W44" s="130">
        <f t="shared" si="3"/>
        <v>-1</v>
      </c>
      <c r="X44" s="130">
        <f t="shared" si="4"/>
        <v>-1</v>
      </c>
      <c r="Y44" s="130">
        <f t="shared" si="9"/>
        <v>5.4016743992098638E-2</v>
      </c>
      <c r="Z44" s="131">
        <f t="shared" si="10"/>
        <v>1.3191403306408592E-8</v>
      </c>
    </row>
    <row r="45" spans="1:26">
      <c r="A45" s="463">
        <v>27</v>
      </c>
      <c r="B45" s="336">
        <v>64.64</v>
      </c>
      <c r="C45" s="309"/>
      <c r="D45" s="309"/>
      <c r="E45" s="309"/>
      <c r="F45" s="309"/>
      <c r="G45" s="309"/>
      <c r="H45" s="309"/>
      <c r="I45" s="309"/>
      <c r="J45" s="309"/>
      <c r="K45" s="464"/>
      <c r="L45" s="118">
        <f t="shared" si="11"/>
        <v>0.38999990000000057</v>
      </c>
      <c r="N45" s="129">
        <f>COUNTIF($L$19:$L$68,"&lt;=,9")</f>
        <v>0</v>
      </c>
      <c r="O45" s="130">
        <f t="shared" si="0"/>
        <v>0.99999999999964351</v>
      </c>
      <c r="P45" s="130">
        <f t="shared" si="5"/>
        <v>4.0879521989722889E-12</v>
      </c>
      <c r="Q45" s="130">
        <f t="shared" si="1"/>
        <v>0.9999837755318407</v>
      </c>
      <c r="R45" s="131">
        <f t="shared" si="2"/>
        <v>0.99999999999958333</v>
      </c>
      <c r="T45" s="129">
        <f t="shared" si="6"/>
        <v>65.150000000000205</v>
      </c>
      <c r="U45" s="130">
        <f t="shared" si="7"/>
        <v>-1</v>
      </c>
      <c r="V45" s="130">
        <f t="shared" si="8"/>
        <v>1.0515505459847519E-9</v>
      </c>
      <c r="W45" s="130">
        <f t="shared" si="3"/>
        <v>-1</v>
      </c>
      <c r="X45" s="130">
        <f t="shared" si="4"/>
        <v>-1</v>
      </c>
      <c r="Y45" s="130">
        <f t="shared" si="9"/>
        <v>1.4280492690802768E-2</v>
      </c>
      <c r="Z45" s="131">
        <f t="shared" si="10"/>
        <v>1.2190172742554284E-9</v>
      </c>
    </row>
    <row r="46" spans="1:26" ht="16.5" thickBot="1">
      <c r="A46" s="463">
        <v>28</v>
      </c>
      <c r="B46" s="336">
        <v>64.59</v>
      </c>
      <c r="C46" s="309"/>
      <c r="D46" s="303"/>
      <c r="E46" s="303"/>
      <c r="F46" s="303"/>
      <c r="G46" s="303"/>
      <c r="H46" s="303"/>
      <c r="I46" s="304" t="s">
        <v>221</v>
      </c>
      <c r="J46" s="304" t="s">
        <v>222</v>
      </c>
      <c r="K46" s="464"/>
      <c r="L46" s="118">
        <f t="shared" si="11"/>
        <v>0.33999990000000341</v>
      </c>
      <c r="N46" s="129">
        <f>COUNTIF($L$19:$L$68,"&lt;=,925")</f>
        <v>0</v>
      </c>
      <c r="O46" s="130">
        <f t="shared" si="0"/>
        <v>0.99999999999997469</v>
      </c>
      <c r="P46" s="130">
        <f t="shared" si="5"/>
        <v>3.311795282456842E-13</v>
      </c>
      <c r="Q46" s="130">
        <f t="shared" si="1"/>
        <v>0.99999674383102877</v>
      </c>
      <c r="R46" s="131">
        <f t="shared" si="2"/>
        <v>0.99999999999997025</v>
      </c>
      <c r="T46" s="129">
        <f t="shared" si="6"/>
        <v>65.17500000000021</v>
      </c>
      <c r="U46" s="130">
        <f t="shared" si="7"/>
        <v>-1</v>
      </c>
      <c r="V46" s="130">
        <f t="shared" si="8"/>
        <v>8.5189844889397758E-11</v>
      </c>
      <c r="W46" s="130">
        <f t="shared" si="3"/>
        <v>-1</v>
      </c>
      <c r="X46" s="130">
        <f t="shared" si="4"/>
        <v>-1</v>
      </c>
      <c r="Y46" s="130">
        <f t="shared" si="9"/>
        <v>3.3358565433157412E-3</v>
      </c>
      <c r="Z46" s="131">
        <f t="shared" si="10"/>
        <v>9.9526184860727851E-11</v>
      </c>
    </row>
    <row r="47" spans="1:26" ht="16.5" thickBot="1">
      <c r="A47" s="463">
        <v>29</v>
      </c>
      <c r="B47" s="336">
        <v>64.650000000000006</v>
      </c>
      <c r="C47" s="309"/>
      <c r="D47" s="310" t="s">
        <v>223</v>
      </c>
      <c r="E47" s="311">
        <f>B9/2+A9/2</f>
        <v>64.75</v>
      </c>
      <c r="F47" s="304" t="s">
        <v>224</v>
      </c>
      <c r="G47" s="312">
        <f>B12</f>
        <v>7.0726838712653034E-2</v>
      </c>
      <c r="H47" s="304" t="s">
        <v>225</v>
      </c>
      <c r="I47" s="313">
        <f>-LN(J47)</f>
        <v>4.2797954879030678E-7</v>
      </c>
      <c r="J47" s="314">
        <f>NORMSDIST(G48*3)-NORMSDIST(-G48*3)</f>
        <v>0.99999957202054279</v>
      </c>
      <c r="K47" s="464"/>
      <c r="L47" s="118">
        <f t="shared" si="11"/>
        <v>0.39999990000000568</v>
      </c>
      <c r="N47" s="129">
        <f>COUNTIF($L$19:$L$68,"&lt;=,95")</f>
        <v>0</v>
      </c>
      <c r="O47" s="130">
        <f t="shared" si="0"/>
        <v>0.99999999999999845</v>
      </c>
      <c r="P47" s="130">
        <f t="shared" si="5"/>
        <v>2.375877272697835E-14</v>
      </c>
      <c r="Q47" s="130">
        <f t="shared" si="1"/>
        <v>0.999999420458342</v>
      </c>
      <c r="R47" s="131">
        <f t="shared" si="2"/>
        <v>0.99999999999999811</v>
      </c>
      <c r="T47" s="129">
        <f t="shared" si="6"/>
        <v>65.200000000000216</v>
      </c>
      <c r="U47" s="130">
        <f t="shared" si="7"/>
        <v>-1</v>
      </c>
      <c r="V47" s="130">
        <f t="shared" si="8"/>
        <v>6.1115074778180087E-12</v>
      </c>
      <c r="W47" s="130">
        <f t="shared" si="3"/>
        <v>-1</v>
      </c>
      <c r="X47" s="130">
        <f t="shared" si="4"/>
        <v>-1</v>
      </c>
      <c r="Y47" s="130">
        <f t="shared" si="9"/>
        <v>6.8851316640609482E-4</v>
      </c>
      <c r="Z47" s="131">
        <f t="shared" si="10"/>
        <v>7.1681699856650478E-12</v>
      </c>
    </row>
    <row r="48" spans="1:26" ht="16.5" thickBot="1">
      <c r="A48" s="463">
        <v>30</v>
      </c>
      <c r="B48" s="336">
        <v>64.64</v>
      </c>
      <c r="C48" s="309"/>
      <c r="D48" s="310" t="s">
        <v>226</v>
      </c>
      <c r="E48" s="315">
        <f>L9/2</f>
        <v>0.25</v>
      </c>
      <c r="F48" s="304" t="s">
        <v>229</v>
      </c>
      <c r="G48" s="316">
        <f>MIN(B9-A12)/3/B12</f>
        <v>1.6853573858191053</v>
      </c>
      <c r="H48" s="304" t="s">
        <v>227</v>
      </c>
      <c r="I48" s="317">
        <f>-LN(J48)</f>
        <v>2.2284004230554752E-2</v>
      </c>
      <c r="J48" s="318">
        <f>NORMDIST($B$9,E49,G47,1)-NORMDIST($A$9,E49,G47,1)</f>
        <v>0.97796245013386962</v>
      </c>
      <c r="K48" s="464"/>
      <c r="L48" s="118">
        <f t="shared" si="11"/>
        <v>0.38999990000000057</v>
      </c>
      <c r="N48" s="129">
        <f>COUNTIF($L$19:$L$68,"&lt;=,975")</f>
        <v>0</v>
      </c>
      <c r="O48" s="130">
        <f t="shared" si="0"/>
        <v>0.99999999999999989</v>
      </c>
      <c r="P48" s="130">
        <f t="shared" si="5"/>
        <v>1.4432899320127035E-15</v>
      </c>
      <c r="Q48" s="130">
        <f t="shared" si="1"/>
        <v>0.99999990857580834</v>
      </c>
      <c r="R48" s="131">
        <f t="shared" si="2"/>
        <v>0.99999999999999989</v>
      </c>
      <c r="T48" s="129">
        <f t="shared" si="6"/>
        <v>65.225000000000222</v>
      </c>
      <c r="U48" s="130">
        <f t="shared" si="7"/>
        <v>-1</v>
      </c>
      <c r="V48" s="130">
        <f t="shared" si="8"/>
        <v>3.7125980005436502E-13</v>
      </c>
      <c r="W48" s="130">
        <f t="shared" si="3"/>
        <v>-1</v>
      </c>
      <c r="X48" s="130">
        <f t="shared" si="4"/>
        <v>-1</v>
      </c>
      <c r="Y48" s="130">
        <f t="shared" si="9"/>
        <v>1.2555924415125414E-4</v>
      </c>
      <c r="Z48" s="131">
        <f t="shared" si="10"/>
        <v>4.5693513852844924E-13</v>
      </c>
    </row>
    <row r="49" spans="1:26" ht="16.5" thickBot="1">
      <c r="A49" s="463">
        <v>31</v>
      </c>
      <c r="B49" s="336">
        <v>64.59</v>
      </c>
      <c r="C49" s="309"/>
      <c r="D49" s="310" t="s">
        <v>228</v>
      </c>
      <c r="E49" s="319">
        <f>A12</f>
        <v>64.642399999999981</v>
      </c>
      <c r="F49" s="304"/>
      <c r="G49" s="453"/>
      <c r="H49" s="304" t="s">
        <v>0</v>
      </c>
      <c r="I49" s="309" t="s">
        <v>230</v>
      </c>
      <c r="J49" s="320">
        <f>LN(1/J53)</f>
        <v>2.2284004230554832E-2</v>
      </c>
      <c r="K49" s="464"/>
      <c r="N49" s="132">
        <f>COUNTIF($L$19:$L$68,"&lt;=10")</f>
        <v>30</v>
      </c>
      <c r="O49" s="133">
        <v>1</v>
      </c>
      <c r="P49" s="133"/>
      <c r="Q49" s="133">
        <f t="shared" si="1"/>
        <v>0.99999998722292016</v>
      </c>
      <c r="R49" s="134">
        <f t="shared" si="2"/>
        <v>1</v>
      </c>
      <c r="T49" s="132">
        <f>MAX(B9+L9/2,A12+B12*3.1)</f>
        <v>65.25</v>
      </c>
      <c r="U49" s="133">
        <f t="shared" si="7"/>
        <v>30</v>
      </c>
      <c r="V49" s="133"/>
      <c r="W49" s="133">
        <f t="shared" si="3"/>
        <v>-1</v>
      </c>
      <c r="X49" s="133">
        <f t="shared" si="4"/>
        <v>-1</v>
      </c>
      <c r="Y49" s="133"/>
      <c r="Z49" s="134"/>
    </row>
    <row r="50" spans="1:26" ht="16.5" thickBot="1">
      <c r="A50" s="463">
        <v>32</v>
      </c>
      <c r="B50" s="336">
        <v>64.650000000000006</v>
      </c>
      <c r="C50" s="309"/>
      <c r="D50" s="310" t="s">
        <v>231</v>
      </c>
      <c r="E50" s="321">
        <f>+MIN(B19:B68)</f>
        <v>64.510000000000005</v>
      </c>
      <c r="F50" s="303"/>
      <c r="G50" s="303"/>
      <c r="H50" s="303"/>
      <c r="I50" s="303"/>
      <c r="J50" s="303"/>
      <c r="K50" s="464"/>
    </row>
    <row r="51" spans="1:26" ht="16.5" thickBot="1">
      <c r="A51" s="463">
        <v>33</v>
      </c>
      <c r="B51" s="336">
        <v>64.64</v>
      </c>
      <c r="C51" s="309"/>
      <c r="D51" s="310" t="s">
        <v>232</v>
      </c>
      <c r="E51" s="322">
        <f>+MAX(B19:B68)</f>
        <v>64.790000000000006</v>
      </c>
      <c r="F51" s="303"/>
      <c r="G51" s="303"/>
      <c r="H51" s="303"/>
      <c r="I51" s="303" t="s">
        <v>233</v>
      </c>
      <c r="J51" s="323">
        <f>NORMDIST(A9,E49,G47,TRUE)</f>
        <v>2.20373358764018E-2</v>
      </c>
      <c r="K51" s="464"/>
    </row>
    <row r="52" spans="1:26">
      <c r="A52" s="463">
        <v>34</v>
      </c>
      <c r="B52" s="336">
        <v>64.64</v>
      </c>
      <c r="C52" s="309"/>
      <c r="D52" s="303"/>
      <c r="E52" s="303"/>
      <c r="F52" s="303"/>
      <c r="G52" s="303"/>
      <c r="H52" s="303"/>
      <c r="I52" s="303" t="s">
        <v>234</v>
      </c>
      <c r="J52" s="477">
        <f>NORMDIST(B9,E49,G47,TRUE)</f>
        <v>0.9999997860102714</v>
      </c>
      <c r="K52" s="464"/>
    </row>
    <row r="53" spans="1:26">
      <c r="A53" s="463">
        <v>35</v>
      </c>
      <c r="B53" s="336">
        <v>64.59</v>
      </c>
      <c r="C53" s="309"/>
      <c r="D53" s="303"/>
      <c r="E53" s="324"/>
      <c r="F53" s="303"/>
      <c r="G53" s="303"/>
      <c r="H53" s="303"/>
      <c r="I53" s="303"/>
      <c r="J53" s="325">
        <f>J52-J51</f>
        <v>0.97796245013386962</v>
      </c>
      <c r="K53" s="464"/>
    </row>
    <row r="54" spans="1:26">
      <c r="A54" s="463">
        <v>36</v>
      </c>
      <c r="B54" s="336">
        <v>64.69</v>
      </c>
      <c r="C54" s="309"/>
      <c r="D54" s="309"/>
      <c r="E54" s="309"/>
      <c r="F54" s="309"/>
      <c r="G54" s="309"/>
      <c r="H54" s="309"/>
      <c r="I54" s="309"/>
      <c r="J54" s="309"/>
      <c r="K54" s="464"/>
    </row>
    <row r="55" spans="1:26">
      <c r="A55" s="463">
        <v>37</v>
      </c>
      <c r="B55" s="336">
        <v>64.72</v>
      </c>
      <c r="C55" s="309"/>
      <c r="D55" s="309"/>
      <c r="E55" s="309"/>
      <c r="F55" s="309"/>
      <c r="G55" s="309"/>
      <c r="H55" s="309"/>
      <c r="I55" s="309"/>
      <c r="J55" s="326"/>
      <c r="K55" s="464"/>
    </row>
    <row r="56" spans="1:26">
      <c r="A56" s="463">
        <v>38</v>
      </c>
      <c r="B56" s="336">
        <v>64.7</v>
      </c>
      <c r="C56" s="309"/>
      <c r="D56" s="309"/>
      <c r="E56" s="309"/>
      <c r="F56" s="309"/>
      <c r="G56" s="309"/>
      <c r="H56" s="309"/>
      <c r="I56" s="309"/>
      <c r="J56" s="309"/>
      <c r="K56" s="464"/>
      <c r="N56" s="118" t="s">
        <v>401</v>
      </c>
      <c r="P56" s="120">
        <v>0.1</v>
      </c>
      <c r="Q56" s="119">
        <f>FREQUENCY($B$19:$B$68,P56)</f>
        <v>0</v>
      </c>
      <c r="R56" s="119">
        <f>Q56-H56</f>
        <v>0</v>
      </c>
      <c r="S56" s="450"/>
      <c r="T56" s="451"/>
    </row>
    <row r="57" spans="1:26">
      <c r="A57" s="463">
        <v>39</v>
      </c>
      <c r="B57" s="336">
        <v>64.75</v>
      </c>
      <c r="C57" s="309"/>
      <c r="D57" s="309"/>
      <c r="E57" s="309"/>
      <c r="F57" s="309"/>
      <c r="G57" s="309"/>
      <c r="H57" s="309"/>
      <c r="I57" s="309"/>
      <c r="J57" s="309"/>
      <c r="K57" s="464"/>
      <c r="N57" s="118" t="s">
        <v>402</v>
      </c>
      <c r="P57" s="120">
        <v>0.3</v>
      </c>
      <c r="Q57" s="119">
        <f t="shared" ref="Q57:Q62" si="12">FREQUENCY($B$19:$B$68,P57)</f>
        <v>0</v>
      </c>
      <c r="R57" s="119">
        <f t="shared" ref="R57:R62" si="13">Q57-Q56</f>
        <v>0</v>
      </c>
      <c r="S57" s="450"/>
      <c r="T57" s="451"/>
    </row>
    <row r="58" spans="1:26">
      <c r="A58" s="463">
        <v>40</v>
      </c>
      <c r="B58" s="336">
        <v>64.7</v>
      </c>
      <c r="C58" s="309"/>
      <c r="D58" s="309"/>
      <c r="E58" s="309"/>
      <c r="F58" s="309"/>
      <c r="G58" s="309"/>
      <c r="H58" s="309"/>
      <c r="I58" s="309"/>
      <c r="J58" s="309"/>
      <c r="K58" s="464"/>
      <c r="N58" s="118" t="s">
        <v>403</v>
      </c>
      <c r="P58" s="120">
        <v>0.5</v>
      </c>
      <c r="Q58" s="119">
        <f t="shared" si="12"/>
        <v>0</v>
      </c>
      <c r="R58" s="450">
        <f t="shared" si="13"/>
        <v>0</v>
      </c>
      <c r="S58" s="450"/>
      <c r="T58" s="451"/>
    </row>
    <row r="59" spans="1:26">
      <c r="A59" s="463">
        <v>41</v>
      </c>
      <c r="B59" s="336">
        <v>64.7</v>
      </c>
      <c r="C59" s="309"/>
      <c r="D59" s="309"/>
      <c r="E59" s="309"/>
      <c r="F59" s="309"/>
      <c r="G59" s="309"/>
      <c r="H59" s="309"/>
      <c r="I59" s="309"/>
      <c r="J59" s="309"/>
      <c r="K59" s="464"/>
      <c r="N59" s="118" t="s">
        <v>404</v>
      </c>
      <c r="P59" s="120">
        <v>0.7</v>
      </c>
      <c r="Q59" s="119">
        <f t="shared" si="12"/>
        <v>0</v>
      </c>
      <c r="R59" s="450">
        <f t="shared" si="13"/>
        <v>0</v>
      </c>
      <c r="S59" s="450"/>
      <c r="T59" s="451"/>
    </row>
    <row r="60" spans="1:26">
      <c r="A60" s="463">
        <v>42</v>
      </c>
      <c r="B60" s="336">
        <v>64.75</v>
      </c>
      <c r="C60" s="309"/>
      <c r="D60" s="309"/>
      <c r="E60" s="309"/>
      <c r="F60" s="309"/>
      <c r="G60" s="309"/>
      <c r="H60" s="309"/>
      <c r="I60" s="309"/>
      <c r="J60" s="309"/>
      <c r="K60" s="464"/>
      <c r="N60" s="118" t="s">
        <v>405</v>
      </c>
      <c r="P60" s="120">
        <v>0.9</v>
      </c>
      <c r="Q60" s="119">
        <f t="shared" si="12"/>
        <v>0</v>
      </c>
      <c r="R60" s="450">
        <f t="shared" si="13"/>
        <v>0</v>
      </c>
      <c r="S60" s="450"/>
      <c r="T60" s="451"/>
    </row>
    <row r="61" spans="1:26">
      <c r="A61" s="463">
        <v>43</v>
      </c>
      <c r="B61" s="336">
        <v>64.72</v>
      </c>
      <c r="C61" s="309"/>
      <c r="D61" s="309"/>
      <c r="E61" s="309"/>
      <c r="F61" s="309"/>
      <c r="G61" s="309"/>
      <c r="H61" s="309"/>
      <c r="I61" s="309"/>
      <c r="J61" s="309"/>
      <c r="K61" s="464"/>
      <c r="N61" s="118" t="s">
        <v>406</v>
      </c>
      <c r="P61" s="120">
        <v>1.1000000000000001</v>
      </c>
      <c r="Q61" s="119">
        <f t="shared" si="12"/>
        <v>0</v>
      </c>
      <c r="R61" s="450">
        <f t="shared" si="13"/>
        <v>0</v>
      </c>
      <c r="S61" s="450"/>
      <c r="T61" s="451"/>
    </row>
    <row r="62" spans="1:26">
      <c r="A62" s="463">
        <v>44</v>
      </c>
      <c r="B62" s="336">
        <v>64.72</v>
      </c>
      <c r="C62" s="309"/>
      <c r="D62" s="309"/>
      <c r="E62" s="309"/>
      <c r="F62" s="309"/>
      <c r="G62" s="309"/>
      <c r="H62" s="309"/>
      <c r="I62" s="309"/>
      <c r="J62" s="309"/>
      <c r="K62" s="464"/>
      <c r="N62" s="118" t="s">
        <v>407</v>
      </c>
      <c r="P62" s="120">
        <v>2</v>
      </c>
      <c r="Q62" s="119">
        <f t="shared" si="12"/>
        <v>0</v>
      </c>
      <c r="R62" s="450">
        <f t="shared" si="13"/>
        <v>0</v>
      </c>
      <c r="S62" s="450"/>
      <c r="T62" s="451"/>
    </row>
    <row r="63" spans="1:26">
      <c r="A63" s="463">
        <v>45</v>
      </c>
      <c r="B63" s="336">
        <v>64.73</v>
      </c>
      <c r="C63" s="309"/>
      <c r="D63" s="309"/>
      <c r="E63" s="309"/>
      <c r="F63" s="309"/>
      <c r="G63" s="309"/>
      <c r="H63" s="309"/>
      <c r="I63" s="309"/>
      <c r="J63" s="309"/>
      <c r="K63" s="464"/>
      <c r="P63" s="450"/>
      <c r="Q63" s="450"/>
      <c r="R63" s="450"/>
      <c r="S63" s="450"/>
      <c r="T63" s="451"/>
    </row>
    <row r="64" spans="1:26">
      <c r="A64" s="463">
        <v>46</v>
      </c>
      <c r="B64" s="336">
        <v>64.78</v>
      </c>
      <c r="C64" s="309"/>
      <c r="D64" s="309"/>
      <c r="E64" s="309"/>
      <c r="F64" s="309"/>
      <c r="G64" s="309"/>
      <c r="H64" s="309"/>
      <c r="I64" s="309"/>
      <c r="J64" s="309"/>
      <c r="K64" s="464"/>
    </row>
    <row r="65" spans="1:26">
      <c r="A65" s="463">
        <v>47</v>
      </c>
      <c r="B65" s="336">
        <v>64.790000000000006</v>
      </c>
      <c r="C65" s="309"/>
      <c r="D65" s="309"/>
      <c r="E65" s="309"/>
      <c r="F65" s="309"/>
      <c r="G65" s="309"/>
      <c r="H65" s="309"/>
      <c r="I65" s="309"/>
      <c r="J65" s="309"/>
      <c r="K65" s="464"/>
    </row>
    <row r="66" spans="1:26">
      <c r="A66" s="463">
        <v>48</v>
      </c>
      <c r="B66" s="336">
        <v>64.75</v>
      </c>
      <c r="C66" s="309"/>
      <c r="D66" s="309"/>
      <c r="E66" s="309"/>
      <c r="F66" s="309"/>
      <c r="G66" s="309"/>
      <c r="H66" s="309"/>
      <c r="I66" s="309"/>
      <c r="J66" s="309"/>
      <c r="K66" s="464"/>
    </row>
    <row r="67" spans="1:26">
      <c r="A67" s="463">
        <v>49</v>
      </c>
      <c r="B67" s="336">
        <v>64.72</v>
      </c>
      <c r="C67" s="309"/>
      <c r="D67" s="309"/>
      <c r="E67" s="309"/>
      <c r="F67" s="309"/>
      <c r="G67" s="309"/>
      <c r="H67" s="309"/>
      <c r="I67" s="309"/>
      <c r="J67" s="309"/>
      <c r="K67" s="464"/>
    </row>
    <row r="68" spans="1:26" ht="15.75" customHeight="1">
      <c r="A68" s="463">
        <v>50</v>
      </c>
      <c r="B68" s="336">
        <v>64.709999999999994</v>
      </c>
      <c r="C68" s="309"/>
      <c r="D68" s="331"/>
      <c r="E68" s="331"/>
      <c r="F68" s="309"/>
      <c r="G68" s="309"/>
      <c r="H68" s="309"/>
      <c r="I68" s="309"/>
      <c r="J68" s="309"/>
      <c r="K68" s="464"/>
    </row>
    <row r="69" spans="1:26" ht="15.75" customHeight="1">
      <c r="A69" s="463"/>
      <c r="B69" s="309"/>
      <c r="C69" s="309"/>
      <c r="D69" s="331"/>
      <c r="E69" s="331"/>
      <c r="F69" s="309"/>
      <c r="G69" s="309"/>
      <c r="H69" s="309"/>
      <c r="I69" s="309"/>
      <c r="J69" s="309"/>
      <c r="K69" s="464"/>
    </row>
    <row r="70" spans="1:26" ht="15.75" customHeight="1">
      <c r="A70" s="463"/>
      <c r="B70" s="309"/>
      <c r="C70" s="309"/>
      <c r="D70" s="331"/>
      <c r="E70" s="331"/>
      <c r="F70" s="309"/>
      <c r="G70" s="309"/>
      <c r="H70" s="309"/>
      <c r="I70" s="309"/>
      <c r="J70" s="309"/>
      <c r="K70" s="464"/>
    </row>
    <row r="71" spans="1:26" ht="35.1" customHeight="1">
      <c r="A71" s="1425"/>
      <c r="B71" s="1426"/>
      <c r="C71" s="1426"/>
      <c r="D71" s="1426"/>
      <c r="E71" s="1426"/>
      <c r="F71" s="1430"/>
      <c r="G71" s="1431"/>
      <c r="H71" s="1431"/>
      <c r="I71" s="1431"/>
      <c r="J71" s="1431"/>
      <c r="K71" s="1432"/>
    </row>
    <row r="72" spans="1:26" s="333" customFormat="1" ht="24.95" customHeight="1" thickBot="1">
      <c r="A72" s="1423" t="s">
        <v>235</v>
      </c>
      <c r="B72" s="1424"/>
      <c r="C72" s="1424"/>
      <c r="D72" s="1424"/>
      <c r="E72" s="1424"/>
      <c r="F72" s="1427" t="s">
        <v>236</v>
      </c>
      <c r="G72" s="1428"/>
      <c r="H72" s="1428"/>
      <c r="I72" s="1428"/>
      <c r="J72" s="1428"/>
      <c r="K72" s="1429"/>
      <c r="L72" s="332"/>
      <c r="N72" s="334"/>
      <c r="T72" s="335"/>
      <c r="U72" s="335"/>
      <c r="V72" s="335"/>
      <c r="W72" s="335"/>
      <c r="X72" s="335"/>
      <c r="Y72" s="335"/>
      <c r="Z72" s="335"/>
    </row>
    <row r="73" spans="1:26" ht="15.75" thickTop="1">
      <c r="A73" s="450"/>
      <c r="B73" s="450"/>
      <c r="C73" s="450"/>
      <c r="D73" s="450"/>
      <c r="E73" s="450"/>
      <c r="F73" s="450"/>
      <c r="G73" s="450"/>
      <c r="H73" s="450"/>
      <c r="I73" s="450"/>
      <c r="J73" s="450"/>
      <c r="K73" s="450"/>
      <c r="L73" s="452"/>
    </row>
    <row r="74" spans="1:26">
      <c r="A74" s="117"/>
      <c r="B74" s="117"/>
      <c r="C74" s="450"/>
      <c r="D74" s="117"/>
      <c r="E74" s="450"/>
      <c r="F74" s="450"/>
      <c r="G74" s="450"/>
      <c r="H74" s="450"/>
      <c r="I74" s="450"/>
      <c r="J74" s="450"/>
      <c r="K74" s="450"/>
      <c r="L74" s="452"/>
    </row>
    <row r="75" spans="1:26">
      <c r="A75" s="117"/>
      <c r="B75" s="117"/>
      <c r="C75" s="450"/>
      <c r="D75" s="450"/>
      <c r="E75" s="450"/>
      <c r="F75" s="450"/>
      <c r="G75" s="450"/>
      <c r="H75" s="450"/>
      <c r="I75" s="450"/>
      <c r="J75" s="450"/>
      <c r="K75" s="450"/>
      <c r="L75" s="452"/>
    </row>
    <row r="76" spans="1:26">
      <c r="A76" s="117"/>
      <c r="B76" s="117"/>
      <c r="C76" s="450"/>
      <c r="D76" s="450"/>
      <c r="E76" s="450"/>
      <c r="F76" s="450"/>
      <c r="G76" s="450"/>
      <c r="H76" s="450"/>
      <c r="I76" s="450"/>
      <c r="J76" s="450"/>
      <c r="K76" s="450"/>
      <c r="L76" s="452"/>
    </row>
    <row r="77" spans="1:26">
      <c r="A77" s="450"/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2"/>
    </row>
    <row r="78" spans="1:26">
      <c r="A78" s="450"/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2"/>
    </row>
    <row r="79" spans="1:26">
      <c r="A79" s="450"/>
      <c r="B79" s="450"/>
      <c r="C79" s="450"/>
      <c r="D79" s="450"/>
      <c r="E79" s="450"/>
      <c r="F79" s="450"/>
      <c r="G79" s="450"/>
      <c r="H79" s="450"/>
      <c r="I79" s="450"/>
      <c r="J79" s="450"/>
      <c r="K79" s="450"/>
      <c r="L79" s="452"/>
    </row>
  </sheetData>
  <sheetProtection password="CC76" sheet="1" objects="1" scenarios="1"/>
  <mergeCells count="19">
    <mergeCell ref="A72:E72"/>
    <mergeCell ref="A71:E71"/>
    <mergeCell ref="F72:K72"/>
    <mergeCell ref="F71:K71"/>
    <mergeCell ref="C5:E5"/>
    <mergeCell ref="F5:G5"/>
    <mergeCell ref="H5:I5"/>
    <mergeCell ref="J5:K5"/>
    <mergeCell ref="C1:K4"/>
    <mergeCell ref="A1:B3"/>
    <mergeCell ref="C7:K7"/>
    <mergeCell ref="A4:B4"/>
    <mergeCell ref="A6:B6"/>
    <mergeCell ref="C6:E6"/>
    <mergeCell ref="F6:G6"/>
    <mergeCell ref="H6:I6"/>
    <mergeCell ref="A5:B5"/>
    <mergeCell ref="A7:B7"/>
    <mergeCell ref="J6:K6"/>
  </mergeCells>
  <phoneticPr fontId="0" type="noConversion"/>
  <printOptions horizontalCentered="1" verticalCentered="1"/>
  <pageMargins left="0.25" right="0.25" top="0.25" bottom="0.25" header="0.51180555555555551" footer="0.51180555555555551"/>
  <pageSetup paperSize="9" scale="65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indexed="42"/>
    <pageSetUpPr fitToPage="1"/>
  </sheetPr>
  <dimension ref="A1:Z79"/>
  <sheetViews>
    <sheetView showGridLines="0" view="pageBreakPreview" zoomScale="75" zoomScaleNormal="75" zoomScaleSheetLayoutView="75" workbookViewId="0">
      <selection activeCell="A7" sqref="A7:B7"/>
    </sheetView>
  </sheetViews>
  <sheetFormatPr defaultColWidth="8.85546875" defaultRowHeight="15"/>
  <cols>
    <col min="1" max="1" width="12.28515625" style="119" customWidth="1"/>
    <col min="2" max="2" width="17.7109375" style="119" customWidth="1"/>
    <col min="3" max="3" width="3.5703125" style="119" customWidth="1"/>
    <col min="4" max="4" width="15.7109375" style="119" customWidth="1"/>
    <col min="5" max="5" width="23.5703125" style="119" customWidth="1"/>
    <col min="6" max="6" width="15.7109375" style="119" customWidth="1"/>
    <col min="7" max="7" width="15.5703125" style="119" customWidth="1"/>
    <col min="8" max="10" width="15.7109375" style="119" customWidth="1"/>
    <col min="11" max="11" width="2.5703125" style="119" customWidth="1"/>
    <col min="12" max="12" width="19.140625" style="118" customWidth="1"/>
    <col min="13" max="13" width="2.7109375" style="119" customWidth="1"/>
    <col min="14" max="14" width="9.140625" style="120" customWidth="1"/>
    <col min="15" max="15" width="14" style="119" customWidth="1"/>
    <col min="16" max="16" width="7.28515625" style="119" customWidth="1"/>
    <col min="17" max="18" width="10.42578125" style="119" customWidth="1"/>
    <col min="19" max="19" width="8.85546875" style="119" customWidth="1"/>
    <col min="20" max="20" width="12.140625" style="121" customWidth="1"/>
    <col min="21" max="21" width="9.85546875" style="121" customWidth="1"/>
    <col min="22" max="23" width="8.42578125" style="121" customWidth="1"/>
    <col min="24" max="24" width="8.7109375" style="121" customWidth="1"/>
    <col min="25" max="26" width="8.42578125" style="121" customWidth="1"/>
    <col min="27" max="16384" width="8.85546875" style="119"/>
  </cols>
  <sheetData>
    <row r="1" spans="1:26" ht="15.95" customHeight="1" thickTop="1">
      <c r="A1" s="1404"/>
      <c r="B1" s="1405"/>
      <c r="C1" s="1395" t="s">
        <v>412</v>
      </c>
      <c r="D1" s="1396"/>
      <c r="E1" s="1396"/>
      <c r="F1" s="1396"/>
      <c r="G1" s="1396"/>
      <c r="H1" s="1396"/>
      <c r="I1" s="1396"/>
      <c r="J1" s="1396"/>
      <c r="K1" s="1397"/>
    </row>
    <row r="2" spans="1:26" ht="15.95" customHeight="1">
      <c r="A2" s="1406"/>
      <c r="B2" s="1407"/>
      <c r="C2" s="1398"/>
      <c r="D2" s="1399"/>
      <c r="E2" s="1399"/>
      <c r="F2" s="1399"/>
      <c r="G2" s="1399"/>
      <c r="H2" s="1399"/>
      <c r="I2" s="1399"/>
      <c r="J2" s="1399"/>
      <c r="K2" s="1400"/>
    </row>
    <row r="3" spans="1:26" ht="15.95" customHeight="1">
      <c r="A3" s="1406"/>
      <c r="B3" s="1407"/>
      <c r="C3" s="1398"/>
      <c r="D3" s="1399"/>
      <c r="E3" s="1399"/>
      <c r="F3" s="1399"/>
      <c r="G3" s="1399"/>
      <c r="H3" s="1399"/>
      <c r="I3" s="1399"/>
      <c r="J3" s="1399"/>
      <c r="K3" s="1400"/>
    </row>
    <row r="4" spans="1:26" ht="15.95" customHeight="1" thickBot="1">
      <c r="A4" s="1411" t="s">
        <v>581</v>
      </c>
      <c r="B4" s="1412"/>
      <c r="C4" s="1401"/>
      <c r="D4" s="1402"/>
      <c r="E4" s="1402"/>
      <c r="F4" s="1402"/>
      <c r="G4" s="1402"/>
      <c r="H4" s="1402"/>
      <c r="I4" s="1402"/>
      <c r="J4" s="1402"/>
      <c r="K4" s="1403"/>
    </row>
    <row r="5" spans="1:26" s="300" customFormat="1" ht="25.5" customHeight="1" thickTop="1">
      <c r="A5" s="1417" t="s">
        <v>195</v>
      </c>
      <c r="B5" s="1418"/>
      <c r="C5" s="1433" t="s">
        <v>196</v>
      </c>
      <c r="D5" s="1434"/>
      <c r="E5" s="1418"/>
      <c r="F5" s="1433" t="s">
        <v>197</v>
      </c>
      <c r="G5" s="1418"/>
      <c r="H5" s="1433" t="s">
        <v>198</v>
      </c>
      <c r="I5" s="1418"/>
      <c r="J5" s="1433" t="s">
        <v>371</v>
      </c>
      <c r="K5" s="1435"/>
      <c r="L5" s="299"/>
      <c r="N5" s="301"/>
      <c r="T5" s="299"/>
      <c r="U5" s="299"/>
      <c r="V5" s="299"/>
      <c r="W5" s="299"/>
      <c r="X5" s="299"/>
      <c r="Y5" s="299"/>
      <c r="Z5" s="299"/>
    </row>
    <row r="6" spans="1:26" ht="24" thickBot="1">
      <c r="A6" s="1413" t="s">
        <v>909</v>
      </c>
      <c r="B6" s="1414"/>
      <c r="C6" s="1415" t="s">
        <v>651</v>
      </c>
      <c r="D6" s="1415"/>
      <c r="E6" s="1415"/>
      <c r="F6" s="1415" t="s">
        <v>702</v>
      </c>
      <c r="G6" s="1416"/>
      <c r="H6" s="1415" t="s">
        <v>482</v>
      </c>
      <c r="I6" s="1415"/>
      <c r="J6" s="1421" t="s">
        <v>701</v>
      </c>
      <c r="K6" s="1422"/>
    </row>
    <row r="7" spans="1:26" s="328" customFormat="1" ht="39" customHeight="1" thickTop="1" thickBot="1">
      <c r="A7" s="1419" t="s">
        <v>199</v>
      </c>
      <c r="B7" s="1420"/>
      <c r="C7" s="1408" t="s">
        <v>689</v>
      </c>
      <c r="D7" s="1409"/>
      <c r="E7" s="1409"/>
      <c r="F7" s="1409"/>
      <c r="G7" s="1409"/>
      <c r="H7" s="1409"/>
      <c r="I7" s="1409"/>
      <c r="J7" s="1409"/>
      <c r="K7" s="1410"/>
      <c r="L7" s="327"/>
      <c r="N7" s="329"/>
      <c r="T7" s="330"/>
      <c r="U7" s="330"/>
      <c r="V7" s="330"/>
      <c r="W7" s="330"/>
      <c r="X7" s="330"/>
      <c r="Y7" s="330"/>
      <c r="Z7" s="330"/>
    </row>
    <row r="8" spans="1:26" ht="17.25" thickTop="1" thickBot="1">
      <c r="A8" s="454" t="s">
        <v>200</v>
      </c>
      <c r="B8" s="302" t="s">
        <v>201</v>
      </c>
      <c r="C8" s="302"/>
      <c r="D8" s="302"/>
      <c r="E8" s="302"/>
      <c r="F8" s="302"/>
      <c r="G8" s="302"/>
      <c r="H8" s="302"/>
      <c r="I8" s="302"/>
      <c r="J8" s="302"/>
      <c r="K8" s="455"/>
      <c r="L8" s="118" t="s">
        <v>202</v>
      </c>
      <c r="N8" s="122" t="s">
        <v>203</v>
      </c>
      <c r="O8" s="123" t="s">
        <v>204</v>
      </c>
      <c r="P8" s="123"/>
      <c r="Q8" s="123" t="s">
        <v>205</v>
      </c>
      <c r="R8" s="124" t="s">
        <v>206</v>
      </c>
      <c r="T8" s="125" t="s">
        <v>207</v>
      </c>
      <c r="U8" s="125" t="s">
        <v>208</v>
      </c>
      <c r="V8" s="125" t="s">
        <v>209</v>
      </c>
      <c r="W8" s="125" t="s">
        <v>210</v>
      </c>
      <c r="X8" s="125" t="s">
        <v>211</v>
      </c>
      <c r="Y8" s="125" t="s">
        <v>212</v>
      </c>
      <c r="Z8" s="125" t="s">
        <v>213</v>
      </c>
    </row>
    <row r="9" spans="1:26" ht="16.5" thickBot="1">
      <c r="A9" s="297">
        <v>39.5</v>
      </c>
      <c r="B9" s="298">
        <v>39.700000000000003</v>
      </c>
      <c r="C9" s="303"/>
      <c r="D9" s="303"/>
      <c r="E9" s="303"/>
      <c r="F9" s="303"/>
      <c r="G9" s="303"/>
      <c r="H9" s="303"/>
      <c r="I9" s="303"/>
      <c r="J9" s="303"/>
      <c r="K9" s="456"/>
      <c r="L9" s="118">
        <f>B9-A9</f>
        <v>0.20000000000000284</v>
      </c>
      <c r="N9" s="126">
        <f>COUNTIF($L$19:$L$68,"&lt;=0")</f>
        <v>0</v>
      </c>
      <c r="O9" s="127">
        <f t="shared" ref="O9:O48" si="0">NORMDIST(T9,$A$12,$B$12,1)</f>
        <v>7.3869622418822514E-13</v>
      </c>
      <c r="P9" s="127"/>
      <c r="Q9" s="127">
        <f t="shared" ref="Q9:Q49" si="1">NORMDIST(T9,($B$9/2+$A$9/2)+1.5*$B$12,$B$12,1)</f>
        <v>7.6801464365647012E-22</v>
      </c>
      <c r="R9" s="128">
        <f t="shared" ref="R9:R49" si="2">NORMDIST(T9,($B$9/2+$A$9/2)-1.5*$B$12,$B$12,1)</f>
        <v>3.2349538360060277E-11</v>
      </c>
      <c r="T9" s="126">
        <f>MIN(A9-L9/2,A12-3.1*B12)</f>
        <v>39.4</v>
      </c>
      <c r="U9" s="127">
        <f>IF((N9)&gt;0,N9,-1)</f>
        <v>-1</v>
      </c>
      <c r="V9" s="127"/>
      <c r="W9" s="127">
        <f t="shared" ref="W9:W49" si="3">IF(AND(OR(T9&gt;$B$9,T9=$B$9),$B$9&gt;T8),$L$14,IF(AND(OR(T9&gt;$A$9,T9=$A$9),$A$9&gt;T8),$L$14,-1))</f>
        <v>-1</v>
      </c>
      <c r="X9" s="127">
        <f t="shared" ref="X9:X49" si="4">IF(AND(OR(T9&gt;$B$14,T9=$B$14),$B$14&gt;T8),$L$14/4,IF(AND(OR(T9&gt;$B$15,T9=$B$15),$B$15&gt;T8),$L$14/4,-1))</f>
        <v>-1</v>
      </c>
      <c r="Y9" s="127"/>
      <c r="Z9" s="128"/>
    </row>
    <row r="10" spans="1:26">
      <c r="A10" s="457"/>
      <c r="B10" s="303"/>
      <c r="C10" s="303"/>
      <c r="D10" s="303"/>
      <c r="E10" s="303"/>
      <c r="F10" s="303"/>
      <c r="G10" s="303"/>
      <c r="H10" s="303"/>
      <c r="I10" s="303"/>
      <c r="J10" s="303"/>
      <c r="K10" s="456"/>
      <c r="N10" s="129">
        <f>COUNTIF($L$19:$L$68,"&lt;=,025")</f>
        <v>0</v>
      </c>
      <c r="O10" s="130">
        <f t="shared" si="0"/>
        <v>1.236393971866143E-11</v>
      </c>
      <c r="P10" s="130">
        <f t="shared" ref="P10:P48" si="5">O10-O9</f>
        <v>1.1625243494473204E-11</v>
      </c>
      <c r="Q10" s="130">
        <f t="shared" si="1"/>
        <v>3.3986546736727287E-20</v>
      </c>
      <c r="R10" s="131">
        <f t="shared" si="2"/>
        <v>4.3709569299460501E-10</v>
      </c>
      <c r="T10" s="129">
        <f t="shared" ref="T10:T48" si="6">T9+($T$49-$T$9)/40</f>
        <v>39.409999999999997</v>
      </c>
      <c r="U10" s="130">
        <f t="shared" ref="U10:U49" si="7">IF((N10-N9)&gt;0,N10-N9,-1)</f>
        <v>-1</v>
      </c>
      <c r="V10" s="130">
        <f t="shared" ref="V10:V48" si="8">$L$13*P10</f>
        <v>2.6325987751158969E-9</v>
      </c>
      <c r="W10" s="130">
        <f t="shared" si="3"/>
        <v>-1</v>
      </c>
      <c r="X10" s="130">
        <f t="shared" si="4"/>
        <v>-1</v>
      </c>
      <c r="Y10" s="130">
        <f t="shared" ref="Y10:Z48" si="9">(Q10-Q9)*$L$13</f>
        <v>7.5225148566515399E-18</v>
      </c>
      <c r="Z10" s="131">
        <f t="shared" si="9"/>
        <v>9.165693874974241E-8</v>
      </c>
    </row>
    <row r="11" spans="1:26" ht="15.75">
      <c r="A11" s="458" t="s">
        <v>214</v>
      </c>
      <c r="B11" s="304" t="s">
        <v>215</v>
      </c>
      <c r="C11" s="304"/>
      <c r="D11" s="304"/>
      <c r="E11" s="304"/>
      <c r="F11" s="304"/>
      <c r="G11" s="304"/>
      <c r="H11" s="304"/>
      <c r="I11" s="304"/>
      <c r="J11" s="304"/>
      <c r="K11" s="459"/>
      <c r="N11" s="129">
        <f>COUNTIF($L$19:$L$68,"&lt;=,05")</f>
        <v>0</v>
      </c>
      <c r="O11" s="130">
        <f t="shared" si="0"/>
        <v>1.7668128888997336E-10</v>
      </c>
      <c r="P11" s="130">
        <f t="shared" si="5"/>
        <v>1.6431734917131194E-10</v>
      </c>
      <c r="Q11" s="130">
        <f t="shared" si="1"/>
        <v>1.2822664370579987E-18</v>
      </c>
      <c r="R11" s="131">
        <f t="shared" si="2"/>
        <v>5.0449139385125281E-9</v>
      </c>
      <c r="T11" s="129">
        <f t="shared" si="6"/>
        <v>39.419999999999995</v>
      </c>
      <c r="U11" s="130">
        <f t="shared" si="7"/>
        <v>-1</v>
      </c>
      <c r="V11" s="130">
        <f t="shared" si="8"/>
        <v>3.7210545513678233E-8</v>
      </c>
      <c r="W11" s="130">
        <f t="shared" si="3"/>
        <v>-1</v>
      </c>
      <c r="X11" s="130">
        <f t="shared" si="4"/>
        <v>-1</v>
      </c>
      <c r="Y11" s="130">
        <f t="shared" si="9"/>
        <v>2.82679679941663E-16</v>
      </c>
      <c r="Z11" s="131">
        <f t="shared" si="9"/>
        <v>1.043465169127355E-6</v>
      </c>
    </row>
    <row r="12" spans="1:26">
      <c r="A12" s="460">
        <f>+AVERAGE(B19:B68)</f>
        <v>39.576199999999965</v>
      </c>
      <c r="B12" s="305">
        <f>+STDEV(B19:B68)</f>
        <v>2.4898979570929514E-2</v>
      </c>
      <c r="C12" s="306"/>
      <c r="D12" s="306"/>
      <c r="E12" s="306"/>
      <c r="F12" s="306"/>
      <c r="G12" s="306"/>
      <c r="H12" s="306"/>
      <c r="I12" s="306"/>
      <c r="J12" s="306"/>
      <c r="K12" s="461"/>
      <c r="L12" s="118" t="s">
        <v>216</v>
      </c>
      <c r="N12" s="129">
        <f>COUNTIF($L$19:$L$68,"&lt;=,075")</f>
        <v>0</v>
      </c>
      <c r="O12" s="130">
        <f t="shared" si="0"/>
        <v>2.1563982283215135E-9</v>
      </c>
      <c r="P12" s="130">
        <f t="shared" si="5"/>
        <v>1.9797169394315403E-9</v>
      </c>
      <c r="Q12" s="130">
        <f t="shared" si="1"/>
        <v>4.1252673058875822E-17</v>
      </c>
      <c r="R12" s="131">
        <f t="shared" si="2"/>
        <v>4.976249687527982E-8</v>
      </c>
      <c r="T12" s="129">
        <f t="shared" si="6"/>
        <v>39.429999999999993</v>
      </c>
      <c r="U12" s="130">
        <f t="shared" si="7"/>
        <v>-1</v>
      </c>
      <c r="V12" s="130">
        <f t="shared" si="8"/>
        <v>4.4831752490185901E-7</v>
      </c>
      <c r="W12" s="130">
        <f t="shared" si="3"/>
        <v>-1</v>
      </c>
      <c r="X12" s="130">
        <f t="shared" si="4"/>
        <v>-1</v>
      </c>
      <c r="Y12" s="130">
        <f t="shared" si="9"/>
        <v>9.0515130769955748E-15</v>
      </c>
      <c r="Z12" s="131">
        <f t="shared" si="9"/>
        <v>1.0126536628797875E-5</v>
      </c>
    </row>
    <row r="13" spans="1:26">
      <c r="A13" s="457"/>
      <c r="B13" s="303"/>
      <c r="C13" s="303"/>
      <c r="D13" s="303"/>
      <c r="E13" s="303"/>
      <c r="F13" s="303"/>
      <c r="G13" s="303"/>
      <c r="H13" s="303"/>
      <c r="I13" s="303"/>
      <c r="J13" s="303"/>
      <c r="K13" s="456"/>
      <c r="L13" s="118">
        <f>1.2*MAX(U9:U49)/MAX(P10:P48)</f>
        <v>226.45536640737629</v>
      </c>
      <c r="N13" s="129">
        <f>COUNTIF($L$19:$L$68,"&lt;=,1")</f>
        <v>0</v>
      </c>
      <c r="O13" s="130">
        <f t="shared" si="0"/>
        <v>2.2488618273454496E-8</v>
      </c>
      <c r="P13" s="130">
        <f t="shared" si="5"/>
        <v>2.0332220045132983E-8</v>
      </c>
      <c r="Q13" s="130">
        <f t="shared" si="1"/>
        <v>1.1318962512903873E-15</v>
      </c>
      <c r="R13" s="131">
        <f t="shared" si="2"/>
        <v>4.1972264136181452E-7</v>
      </c>
      <c r="T13" s="129">
        <f t="shared" si="6"/>
        <v>39.439999999999991</v>
      </c>
      <c r="U13" s="130">
        <f t="shared" si="7"/>
        <v>-1</v>
      </c>
      <c r="V13" s="130">
        <f t="shared" si="8"/>
        <v>4.6043403401959902E-6</v>
      </c>
      <c r="W13" s="130">
        <f t="shared" si="3"/>
        <v>-1</v>
      </c>
      <c r="X13" s="130">
        <f t="shared" si="4"/>
        <v>-1</v>
      </c>
      <c r="Y13" s="130">
        <f t="shared" si="9"/>
        <v>2.4698209112826889E-13</v>
      </c>
      <c r="Z13" s="131">
        <f t="shared" si="9"/>
        <v>8.3779460075824076E-5</v>
      </c>
    </row>
    <row r="14" spans="1:26">
      <c r="A14" s="462" t="s">
        <v>217</v>
      </c>
      <c r="B14" s="307">
        <f>A12+3*B12</f>
        <v>39.650896938712755</v>
      </c>
      <c r="C14" s="303"/>
      <c r="D14" s="303"/>
      <c r="E14" s="303"/>
      <c r="F14" s="303"/>
      <c r="G14" s="303"/>
      <c r="H14" s="303"/>
      <c r="I14" s="303"/>
      <c r="J14" s="303"/>
      <c r="K14" s="456"/>
      <c r="L14" s="118">
        <f>ROUND(MAX(V10:V48)+0.6,0)</f>
        <v>37</v>
      </c>
      <c r="N14" s="129">
        <f>COUNTIF($L$19:$L$68,"&lt;=,125")</f>
        <v>0</v>
      </c>
      <c r="O14" s="130">
        <f t="shared" si="0"/>
        <v>2.0050170732105034E-7</v>
      </c>
      <c r="P14" s="130">
        <f t="shared" si="5"/>
        <v>1.7801308904759584E-7</v>
      </c>
      <c r="Q14" s="130">
        <f t="shared" si="1"/>
        <v>2.649298484857663E-14</v>
      </c>
      <c r="R14" s="131">
        <f t="shared" si="2"/>
        <v>3.0291663985212129E-6</v>
      </c>
      <c r="T14" s="129">
        <f t="shared" si="6"/>
        <v>39.449999999999989</v>
      </c>
      <c r="U14" s="130">
        <f t="shared" si="7"/>
        <v>-1</v>
      </c>
      <c r="V14" s="130">
        <f t="shared" si="8"/>
        <v>4.0312019305582221E-5</v>
      </c>
      <c r="W14" s="130">
        <f t="shared" si="3"/>
        <v>-1</v>
      </c>
      <c r="X14" s="130">
        <f t="shared" si="4"/>
        <v>-1</v>
      </c>
      <c r="Y14" s="130">
        <f t="shared" si="9"/>
        <v>5.7431546107883889E-12</v>
      </c>
      <c r="Z14" s="131">
        <f t="shared" si="9"/>
        <v>5.9092254214697219E-4</v>
      </c>
    </row>
    <row r="15" spans="1:26">
      <c r="A15" s="462" t="s">
        <v>218</v>
      </c>
      <c r="B15" s="307">
        <f>A12-3*B12</f>
        <v>39.501503061287174</v>
      </c>
      <c r="C15" s="303"/>
      <c r="D15" s="303"/>
      <c r="E15" s="303"/>
      <c r="F15" s="303"/>
      <c r="G15" s="303"/>
      <c r="H15" s="303"/>
      <c r="I15" s="303"/>
      <c r="J15" s="303"/>
      <c r="K15" s="456"/>
      <c r="N15" s="129">
        <f>COUNTIF($L$19:$L$68,"&lt;=,15")</f>
        <v>0</v>
      </c>
      <c r="O15" s="130">
        <f t="shared" si="0"/>
        <v>1.529203293912068E-6</v>
      </c>
      <c r="P15" s="130">
        <f t="shared" si="5"/>
        <v>1.3287015865910178E-6</v>
      </c>
      <c r="Q15" s="130">
        <f t="shared" si="1"/>
        <v>5.2908679427476632E-13</v>
      </c>
      <c r="R15" s="131">
        <f t="shared" si="2"/>
        <v>1.8721204849007975E-5</v>
      </c>
      <c r="T15" s="129">
        <f t="shared" si="6"/>
        <v>39.459999999999987</v>
      </c>
      <c r="U15" s="130">
        <f t="shared" si="7"/>
        <v>-1</v>
      </c>
      <c r="V15" s="130">
        <f t="shared" si="8"/>
        <v>3.0089160463753114E-4</v>
      </c>
      <c r="W15" s="130">
        <f t="shared" si="3"/>
        <v>-1</v>
      </c>
      <c r="X15" s="130">
        <f t="shared" si="4"/>
        <v>-1</v>
      </c>
      <c r="Y15" s="130">
        <f t="shared" si="9"/>
        <v>1.1381506526768685E-10</v>
      </c>
      <c r="Z15" s="131">
        <f t="shared" si="9"/>
        <v>3.5535463169836167E-3</v>
      </c>
    </row>
    <row r="16" spans="1:26" ht="15.75" thickBot="1">
      <c r="A16" s="457"/>
      <c r="B16" s="303"/>
      <c r="C16" s="303"/>
      <c r="D16" s="303"/>
      <c r="E16" s="303"/>
      <c r="F16" s="303"/>
      <c r="G16" s="303"/>
      <c r="H16" s="303"/>
      <c r="I16" s="303"/>
      <c r="J16" s="303"/>
      <c r="K16" s="456"/>
      <c r="N16" s="129">
        <f>COUNTIF($L$19:$L$68,"&lt;=,175")</f>
        <v>0</v>
      </c>
      <c r="O16" s="130">
        <f t="shared" si="0"/>
        <v>9.9845936768668302E-6</v>
      </c>
      <c r="P16" s="130">
        <f t="shared" si="5"/>
        <v>8.4553903829547624E-6</v>
      </c>
      <c r="Q16" s="130">
        <f t="shared" si="1"/>
        <v>9.0180425576820935E-12</v>
      </c>
      <c r="R16" s="131">
        <f t="shared" si="2"/>
        <v>9.9179414549501504E-5</v>
      </c>
      <c r="T16" s="129">
        <f t="shared" si="6"/>
        <v>39.469999999999985</v>
      </c>
      <c r="U16" s="130">
        <f t="shared" si="7"/>
        <v>-1</v>
      </c>
      <c r="V16" s="130">
        <f t="shared" si="8"/>
        <v>1.9147685272894264E-3</v>
      </c>
      <c r="W16" s="130">
        <f t="shared" si="3"/>
        <v>-1</v>
      </c>
      <c r="X16" s="130">
        <f t="shared" si="4"/>
        <v>-1</v>
      </c>
      <c r="Y16" s="130">
        <f t="shared" si="9"/>
        <v>1.9223695878184148E-9</v>
      </c>
      <c r="Z16" s="131">
        <f t="shared" si="9"/>
        <v>1.8220193358206779E-2</v>
      </c>
    </row>
    <row r="17" spans="1:26" ht="15.75" thickBot="1">
      <c r="A17" s="463" t="s">
        <v>219</v>
      </c>
      <c r="B17" s="308" t="s">
        <v>408</v>
      </c>
      <c r="C17" s="306"/>
      <c r="D17" s="306"/>
      <c r="E17" s="306"/>
      <c r="F17" s="306"/>
      <c r="G17" s="306"/>
      <c r="H17" s="306"/>
      <c r="I17" s="306"/>
      <c r="J17" s="306"/>
      <c r="K17" s="461"/>
      <c r="L17" s="118" t="s">
        <v>220</v>
      </c>
      <c r="N17" s="129">
        <f>COUNTIF($L$19:$L$68,"&lt;=,2")</f>
        <v>0</v>
      </c>
      <c r="O17" s="130">
        <f t="shared" si="0"/>
        <v>5.5861281780913035E-5</v>
      </c>
      <c r="P17" s="130">
        <f t="shared" si="5"/>
        <v>4.5876688104046201E-5</v>
      </c>
      <c r="Q17" s="130">
        <f t="shared" si="1"/>
        <v>1.3122702686921801E-10</v>
      </c>
      <c r="R17" s="131">
        <f t="shared" si="2"/>
        <v>4.5093501864874923E-4</v>
      </c>
      <c r="T17" s="129">
        <f t="shared" si="6"/>
        <v>39.479999999999983</v>
      </c>
      <c r="U17" s="130">
        <f t="shared" si="7"/>
        <v>-1</v>
      </c>
      <c r="V17" s="130">
        <f t="shared" si="8"/>
        <v>1.0389022214158704E-2</v>
      </c>
      <c r="W17" s="130">
        <f t="shared" si="3"/>
        <v>-1</v>
      </c>
      <c r="X17" s="130">
        <f t="shared" si="4"/>
        <v>-1</v>
      </c>
      <c r="Y17" s="130">
        <f t="shared" si="9"/>
        <v>2.7674880320542165E-8</v>
      </c>
      <c r="Z17" s="131">
        <f t="shared" si="9"/>
        <v>7.965694421214313E-2</v>
      </c>
    </row>
    <row r="18" spans="1:26">
      <c r="A18" s="457"/>
      <c r="B18" s="303"/>
      <c r="C18" s="303"/>
      <c r="D18" s="303"/>
      <c r="E18" s="303"/>
      <c r="F18" s="303"/>
      <c r="G18" s="303"/>
      <c r="H18" s="303"/>
      <c r="I18" s="303"/>
      <c r="J18" s="303"/>
      <c r="K18" s="456"/>
      <c r="N18" s="129">
        <f>COUNTIF($L$19:$L$68,"&lt;=,225")</f>
        <v>0</v>
      </c>
      <c r="O18" s="130">
        <f t="shared" si="0"/>
        <v>2.6809927033572255E-4</v>
      </c>
      <c r="P18" s="130">
        <f t="shared" si="5"/>
        <v>2.1223798855480951E-4</v>
      </c>
      <c r="Q18" s="130">
        <f t="shared" si="1"/>
        <v>1.6308689799706733E-9</v>
      </c>
      <c r="R18" s="131">
        <f t="shared" si="2"/>
        <v>1.7622594819322434E-3</v>
      </c>
      <c r="T18" s="129">
        <f t="shared" si="6"/>
        <v>39.489999999999981</v>
      </c>
      <c r="U18" s="130">
        <f t="shared" si="7"/>
        <v>-1</v>
      </c>
      <c r="V18" s="130">
        <f t="shared" si="8"/>
        <v>4.8062431463743921E-2</v>
      </c>
      <c r="W18" s="130">
        <f t="shared" si="3"/>
        <v>-1</v>
      </c>
      <c r="X18" s="130">
        <f t="shared" si="4"/>
        <v>-1</v>
      </c>
      <c r="Y18" s="130">
        <f t="shared" si="9"/>
        <v>3.396019679694635E-7</v>
      </c>
      <c r="Z18" s="131">
        <f t="shared" si="9"/>
        <v>0.29695646181181973</v>
      </c>
    </row>
    <row r="19" spans="1:26">
      <c r="A19" s="463">
        <v>1</v>
      </c>
      <c r="B19" s="336">
        <v>39.53</v>
      </c>
      <c r="C19" s="309"/>
      <c r="D19" s="309"/>
      <c r="E19" s="309"/>
      <c r="F19" s="309"/>
      <c r="G19" s="309"/>
      <c r="H19" s="309"/>
      <c r="I19" s="309"/>
      <c r="J19" s="309"/>
      <c r="K19" s="464"/>
      <c r="L19" s="118">
        <f t="shared" ref="L19:L48" si="10">(B19-$T$9)/($T$49-$T$9)-0.0000001</f>
        <v>0.32499990000000178</v>
      </c>
      <c r="N19" s="129">
        <f>COUNTIF($L$19:$L$68,"&lt;=,25")</f>
        <v>0</v>
      </c>
      <c r="O19" s="130">
        <f t="shared" si="0"/>
        <v>1.1053318892838575E-3</v>
      </c>
      <c r="P19" s="130">
        <f t="shared" si="5"/>
        <v>8.3723261894813497E-4</v>
      </c>
      <c r="Q19" s="130">
        <f t="shared" si="1"/>
        <v>1.731755994366218E-8</v>
      </c>
      <c r="R19" s="131">
        <f t="shared" si="2"/>
        <v>5.9309067387843944E-3</v>
      </c>
      <c r="T19" s="129">
        <f t="shared" si="6"/>
        <v>39.499999999999979</v>
      </c>
      <c r="U19" s="130">
        <f t="shared" si="7"/>
        <v>-1</v>
      </c>
      <c r="V19" s="130">
        <f t="shared" si="8"/>
        <v>0.18959581949210716</v>
      </c>
      <c r="W19" s="130">
        <f t="shared" si="3"/>
        <v>37</v>
      </c>
      <c r="X19" s="130">
        <f t="shared" si="4"/>
        <v>-1</v>
      </c>
      <c r="Y19" s="130">
        <f t="shared" si="9"/>
        <v>3.5523353499020389E-6</v>
      </c>
      <c r="Z19" s="131">
        <f t="shared" si="9"/>
        <v>0.94401254197355788</v>
      </c>
    </row>
    <row r="20" spans="1:26">
      <c r="A20" s="463">
        <v>2</v>
      </c>
      <c r="B20" s="336">
        <v>39.56</v>
      </c>
      <c r="C20" s="309"/>
      <c r="D20" s="309"/>
      <c r="E20" s="309"/>
      <c r="F20" s="309"/>
      <c r="G20" s="309"/>
      <c r="H20" s="309"/>
      <c r="I20" s="309"/>
      <c r="J20" s="309"/>
      <c r="K20" s="464"/>
      <c r="L20" s="118">
        <f t="shared" si="10"/>
        <v>0.39999990000000357</v>
      </c>
      <c r="N20" s="129">
        <f>COUNTIF($L$19:$L$68,"&lt;=,275")</f>
        <v>0</v>
      </c>
      <c r="O20" s="130">
        <f t="shared" si="0"/>
        <v>3.9216325682978666E-3</v>
      </c>
      <c r="P20" s="130">
        <f t="shared" si="5"/>
        <v>2.816300679014009E-3</v>
      </c>
      <c r="Q20" s="130">
        <f t="shared" si="1"/>
        <v>1.5719828186469E-7</v>
      </c>
      <c r="R20" s="131">
        <f t="shared" si="2"/>
        <v>1.7231772559041469E-2</v>
      </c>
      <c r="T20" s="129">
        <f t="shared" si="6"/>
        <v>39.509999999999977</v>
      </c>
      <c r="U20" s="130">
        <f t="shared" si="7"/>
        <v>-1</v>
      </c>
      <c r="V20" s="130">
        <f t="shared" si="8"/>
        <v>0.63776640217946001</v>
      </c>
      <c r="W20" s="130">
        <f t="shared" si="3"/>
        <v>-1</v>
      </c>
      <c r="X20" s="130">
        <f t="shared" si="4"/>
        <v>9.25</v>
      </c>
      <c r="Y20" s="130">
        <f t="shared" si="9"/>
        <v>3.1676740135954667E-5</v>
      </c>
      <c r="Z20" s="131">
        <f t="shared" si="9"/>
        <v>2.5591417100469109</v>
      </c>
    </row>
    <row r="21" spans="1:26">
      <c r="A21" s="463">
        <v>3</v>
      </c>
      <c r="B21" s="336">
        <v>39.56</v>
      </c>
      <c r="C21" s="309"/>
      <c r="D21" s="309"/>
      <c r="E21" s="309"/>
      <c r="F21" s="309"/>
      <c r="G21" s="309"/>
      <c r="H21" s="309"/>
      <c r="I21" s="309"/>
      <c r="J21" s="309"/>
      <c r="K21" s="464"/>
      <c r="L21" s="118">
        <f t="shared" si="10"/>
        <v>0.39999990000000357</v>
      </c>
      <c r="N21" s="129">
        <f>COUNTIF($L$19:$L$68,"&lt;=,3")</f>
        <v>0</v>
      </c>
      <c r="O21" s="130">
        <f t="shared" si="0"/>
        <v>1.2000269637076887E-2</v>
      </c>
      <c r="P21" s="130">
        <f t="shared" si="5"/>
        <v>8.0786370687790203E-3</v>
      </c>
      <c r="Q21" s="130">
        <f t="shared" si="1"/>
        <v>1.2205823869550526E-6</v>
      </c>
      <c r="R21" s="131">
        <f t="shared" si="2"/>
        <v>4.3357826476467923E-2</v>
      </c>
      <c r="T21" s="129">
        <f t="shared" si="6"/>
        <v>39.519999999999975</v>
      </c>
      <c r="U21" s="130">
        <f t="shared" si="7"/>
        <v>-1</v>
      </c>
      <c r="V21" s="130">
        <f t="shared" si="8"/>
        <v>1.8294507174825654</v>
      </c>
      <c r="W21" s="130">
        <f t="shared" si="3"/>
        <v>-1</v>
      </c>
      <c r="X21" s="130">
        <f t="shared" si="4"/>
        <v>-1</v>
      </c>
      <c r="Y21" s="130">
        <f t="shared" si="9"/>
        <v>2.4080903715001801E-4</v>
      </c>
      <c r="Z21" s="131">
        <f t="shared" si="9"/>
        <v>5.9163851126496763</v>
      </c>
    </row>
    <row r="22" spans="1:26">
      <c r="A22" s="463">
        <v>4</v>
      </c>
      <c r="B22" s="336">
        <v>39.51</v>
      </c>
      <c r="C22" s="309"/>
      <c r="D22" s="309"/>
      <c r="E22" s="309"/>
      <c r="F22" s="309"/>
      <c r="G22" s="309"/>
      <c r="H22" s="309"/>
      <c r="I22" s="309"/>
      <c r="J22" s="309"/>
      <c r="K22" s="464"/>
      <c r="L22" s="118">
        <f t="shared" si="10"/>
        <v>0.27499989999999469</v>
      </c>
      <c r="N22" s="129">
        <f>COUNTIF($L$19:$L$68,"&lt;=,325")</f>
        <v>0</v>
      </c>
      <c r="O22" s="130">
        <f t="shared" si="0"/>
        <v>3.1762591752081216E-2</v>
      </c>
      <c r="P22" s="130">
        <f t="shared" si="5"/>
        <v>1.9762322115004331E-2</v>
      </c>
      <c r="Q22" s="130">
        <f t="shared" si="1"/>
        <v>8.1126675082564762E-6</v>
      </c>
      <c r="R22" s="131">
        <f t="shared" si="2"/>
        <v>9.4868050563080564E-2</v>
      </c>
      <c r="T22" s="129">
        <f t="shared" si="6"/>
        <v>39.529999999999973</v>
      </c>
      <c r="U22" s="130">
        <f t="shared" si="7"/>
        <v>-1</v>
      </c>
      <c r="V22" s="130">
        <f t="shared" si="8"/>
        <v>4.4752838956139014</v>
      </c>
      <c r="W22" s="130">
        <f t="shared" si="3"/>
        <v>-1</v>
      </c>
      <c r="X22" s="130">
        <f t="shared" si="4"/>
        <v>-1</v>
      </c>
      <c r="Y22" s="130">
        <f t="shared" si="9"/>
        <v>1.5607496614551404E-3</v>
      </c>
      <c r="Z22" s="131">
        <f t="shared" si="9"/>
        <v>11.664766669259926</v>
      </c>
    </row>
    <row r="23" spans="1:26">
      <c r="A23" s="463">
        <v>5</v>
      </c>
      <c r="B23" s="336">
        <v>39.549999999999997</v>
      </c>
      <c r="C23" s="309"/>
      <c r="D23" s="309"/>
      <c r="E23" s="309"/>
      <c r="F23" s="309"/>
      <c r="G23" s="309"/>
      <c r="H23" s="309"/>
      <c r="I23" s="309"/>
      <c r="J23" s="309"/>
      <c r="K23" s="464"/>
      <c r="L23" s="118">
        <f t="shared" si="10"/>
        <v>0.37499989999999112</v>
      </c>
      <c r="N23" s="129">
        <f>COUNTIF($L$19:$L$68,"&lt;=,35")</f>
        <v>0</v>
      </c>
      <c r="O23" s="130">
        <f t="shared" si="0"/>
        <v>7.2990504407949602E-2</v>
      </c>
      <c r="P23" s="130">
        <f t="shared" si="5"/>
        <v>4.1227912655868386E-2</v>
      </c>
      <c r="Q23" s="130">
        <f t="shared" si="1"/>
        <v>4.6198273009465526E-5</v>
      </c>
      <c r="R23" s="131">
        <f t="shared" si="2"/>
        <v>0.18148053194372374</v>
      </c>
      <c r="T23" s="129">
        <f t="shared" si="6"/>
        <v>39.539999999999971</v>
      </c>
      <c r="U23" s="130">
        <f t="shared" si="7"/>
        <v>-1</v>
      </c>
      <c r="V23" s="130">
        <f t="shared" si="8"/>
        <v>9.3362820666959809</v>
      </c>
      <c r="W23" s="130">
        <f t="shared" si="3"/>
        <v>-1</v>
      </c>
      <c r="X23" s="130">
        <f t="shared" si="4"/>
        <v>-1</v>
      </c>
      <c r="Y23" s="130">
        <f t="shared" si="9"/>
        <v>8.6246897486230815E-3</v>
      </c>
      <c r="Z23" s="131">
        <f t="shared" si="9"/>
        <v>19.613861206505607</v>
      </c>
    </row>
    <row r="24" spans="1:26">
      <c r="A24" s="463">
        <v>6</v>
      </c>
      <c r="B24" s="336">
        <v>39.54</v>
      </c>
      <c r="C24" s="309"/>
      <c r="D24" s="309"/>
      <c r="E24" s="309"/>
      <c r="F24" s="309"/>
      <c r="G24" s="309"/>
      <c r="H24" s="309"/>
      <c r="I24" s="309"/>
      <c r="J24" s="309"/>
      <c r="K24" s="464"/>
      <c r="L24" s="118">
        <f t="shared" si="10"/>
        <v>0.34999989999999642</v>
      </c>
      <c r="N24" s="129">
        <f>COUNTIF($L$19:$L$68,"&lt;=,375")</f>
        <v>0</v>
      </c>
      <c r="O24" s="130">
        <f t="shared" si="0"/>
        <v>0.14634198350491362</v>
      </c>
      <c r="P24" s="130">
        <f t="shared" si="5"/>
        <v>7.3351479096964017E-2</v>
      </c>
      <c r="Q24" s="130">
        <f t="shared" si="1"/>
        <v>2.2564744954972483E-4</v>
      </c>
      <c r="R24" s="131">
        <f t="shared" si="2"/>
        <v>0.30568655042157111</v>
      </c>
      <c r="T24" s="129">
        <f t="shared" si="6"/>
        <v>39.549999999999969</v>
      </c>
      <c r="U24" s="130">
        <f t="shared" si="7"/>
        <v>-1</v>
      </c>
      <c r="V24" s="130">
        <f t="shared" si="8"/>
        <v>16.61083607542599</v>
      </c>
      <c r="W24" s="130">
        <f t="shared" si="3"/>
        <v>-1</v>
      </c>
      <c r="X24" s="130">
        <f t="shared" si="4"/>
        <v>-1</v>
      </c>
      <c r="Y24" s="130">
        <f t="shared" si="9"/>
        <v>4.0637229024926377E-2</v>
      </c>
      <c r="Z24" s="131">
        <f t="shared" si="9"/>
        <v>28.127119424402277</v>
      </c>
    </row>
    <row r="25" spans="1:26">
      <c r="A25" s="463">
        <v>7</v>
      </c>
      <c r="B25" s="336">
        <v>39.590000000000003</v>
      </c>
      <c r="C25" s="309"/>
      <c r="D25" s="309"/>
      <c r="E25" s="309"/>
      <c r="F25" s="309"/>
      <c r="G25" s="309"/>
      <c r="H25" s="309"/>
      <c r="I25" s="309"/>
      <c r="J25" s="309"/>
      <c r="K25" s="464"/>
      <c r="L25" s="118">
        <f t="shared" si="10"/>
        <v>0.4749999000000053</v>
      </c>
      <c r="N25" s="129">
        <f>COUNTIF($L$19:$L$68,"&lt;=,4")</f>
        <v>0</v>
      </c>
      <c r="O25" s="130">
        <f t="shared" si="0"/>
        <v>0.25764297912045886</v>
      </c>
      <c r="P25" s="130">
        <f t="shared" si="5"/>
        <v>0.11130099561554524</v>
      </c>
      <c r="Q25" s="130">
        <f t="shared" si="1"/>
        <v>9.4660863301572614E-4</v>
      </c>
      <c r="R25" s="131">
        <f t="shared" si="2"/>
        <v>0.45759618423423437</v>
      </c>
      <c r="T25" s="129">
        <f t="shared" si="6"/>
        <v>39.559999999999967</v>
      </c>
      <c r="U25" s="130">
        <f t="shared" si="7"/>
        <v>-1</v>
      </c>
      <c r="V25" s="130">
        <f t="shared" si="8"/>
        <v>25.204707743624081</v>
      </c>
      <c r="W25" s="130">
        <f t="shared" si="3"/>
        <v>-1</v>
      </c>
      <c r="X25" s="130">
        <f t="shared" si="4"/>
        <v>-1</v>
      </c>
      <c r="Y25" s="130">
        <f t="shared" si="9"/>
        <v>0.16326552896728896</v>
      </c>
      <c r="Z25" s="131">
        <f t="shared" si="9"/>
        <v>34.400751785857018</v>
      </c>
    </row>
    <row r="26" spans="1:26">
      <c r="A26" s="463">
        <v>8</v>
      </c>
      <c r="B26" s="336">
        <v>39.549999999999997</v>
      </c>
      <c r="C26" s="309"/>
      <c r="D26" s="309"/>
      <c r="E26" s="309"/>
      <c r="F26" s="309"/>
      <c r="G26" s="309"/>
      <c r="H26" s="309"/>
      <c r="I26" s="309"/>
      <c r="J26" s="309"/>
      <c r="K26" s="464"/>
      <c r="L26" s="118">
        <f t="shared" si="10"/>
        <v>0.37499989999999112</v>
      </c>
      <c r="N26" s="129">
        <f>COUNTIF($L$19:$L$68,"&lt;=,425")</f>
        <v>0</v>
      </c>
      <c r="O26" s="130">
        <f t="shared" si="0"/>
        <v>0.40167799722378272</v>
      </c>
      <c r="P26" s="130">
        <f t="shared" si="5"/>
        <v>0.14403501810332386</v>
      </c>
      <c r="Q26" s="130">
        <f t="shared" si="1"/>
        <v>3.4165700909325803E-3</v>
      </c>
      <c r="R26" s="131">
        <f t="shared" si="2"/>
        <v>0.61605322753231262</v>
      </c>
      <c r="T26" s="129">
        <f t="shared" si="6"/>
        <v>39.569999999999965</v>
      </c>
      <c r="U26" s="130">
        <f t="shared" si="7"/>
        <v>-1</v>
      </c>
      <c r="V26" s="130">
        <f t="shared" si="8"/>
        <v>32.617502800081283</v>
      </c>
      <c r="W26" s="130">
        <f t="shared" si="3"/>
        <v>-1</v>
      </c>
      <c r="X26" s="130">
        <f t="shared" si="4"/>
        <v>-1</v>
      </c>
      <c r="Y26" s="130">
        <f t="shared" si="9"/>
        <v>0.55933602696465856</v>
      </c>
      <c r="Z26" s="131">
        <f t="shared" si="9"/>
        <v>35.883447799895798</v>
      </c>
    </row>
    <row r="27" spans="1:26">
      <c r="A27" s="463">
        <v>9</v>
      </c>
      <c r="B27" s="336">
        <v>39.6</v>
      </c>
      <c r="C27" s="309"/>
      <c r="D27" s="309"/>
      <c r="E27" s="309"/>
      <c r="F27" s="309"/>
      <c r="G27" s="309"/>
      <c r="H27" s="309"/>
      <c r="I27" s="309"/>
      <c r="J27" s="309"/>
      <c r="K27" s="464"/>
      <c r="L27" s="118">
        <f t="shared" si="10"/>
        <v>0.4999999</v>
      </c>
      <c r="N27" s="129">
        <f>COUNTIF($L$19:$L$68,"&lt;=,45")</f>
        <v>0</v>
      </c>
      <c r="O27" s="130">
        <f t="shared" si="0"/>
        <v>0.56064972119361212</v>
      </c>
      <c r="P27" s="130">
        <f t="shared" si="5"/>
        <v>0.15897172396982939</v>
      </c>
      <c r="Q27" s="130">
        <f t="shared" si="1"/>
        <v>1.0632509490303602E-2</v>
      </c>
      <c r="R27" s="131">
        <f t="shared" si="2"/>
        <v>0.75702169309848188</v>
      </c>
      <c r="T27" s="129">
        <f t="shared" si="6"/>
        <v>39.579999999999963</v>
      </c>
      <c r="U27" s="130">
        <f t="shared" si="7"/>
        <v>-1</v>
      </c>
      <c r="V27" s="130">
        <f t="shared" si="8"/>
        <v>36</v>
      </c>
      <c r="W27" s="130">
        <f t="shared" si="3"/>
        <v>-1</v>
      </c>
      <c r="X27" s="130">
        <f t="shared" si="4"/>
        <v>-1</v>
      </c>
      <c r="Y27" s="130">
        <f t="shared" si="9"/>
        <v>1.6340882006579875</v>
      </c>
      <c r="Z27" s="131">
        <f t="shared" si="9"/>
        <v>31.92306552167247</v>
      </c>
    </row>
    <row r="28" spans="1:26">
      <c r="A28" s="463">
        <v>10</v>
      </c>
      <c r="B28" s="336">
        <v>39.590000000000003</v>
      </c>
      <c r="C28" s="309"/>
      <c r="D28" s="309"/>
      <c r="E28" s="309"/>
      <c r="F28" s="309"/>
      <c r="G28" s="309"/>
      <c r="H28" s="309"/>
      <c r="I28" s="309"/>
      <c r="J28" s="309"/>
      <c r="K28" s="464"/>
      <c r="L28" s="118">
        <f t="shared" si="10"/>
        <v>0.4749999000000053</v>
      </c>
      <c r="N28" s="129">
        <f>COUNTIF($L$19:$L$68,"&lt;=,475")</f>
        <v>0</v>
      </c>
      <c r="O28" s="130">
        <f t="shared" si="0"/>
        <v>0.71029255324296037</v>
      </c>
      <c r="P28" s="130">
        <f t="shared" si="5"/>
        <v>0.14964283204934825</v>
      </c>
      <c r="Q28" s="130">
        <f t="shared" si="1"/>
        <v>2.8610236970785005E-2</v>
      </c>
      <c r="R28" s="131">
        <f t="shared" si="2"/>
        <v>0.86398007449471947</v>
      </c>
      <c r="T28" s="129">
        <f t="shared" si="6"/>
        <v>39.589999999999961</v>
      </c>
      <c r="U28" s="130">
        <f t="shared" si="7"/>
        <v>-1</v>
      </c>
      <c r="V28" s="130">
        <f t="shared" si="8"/>
        <v>33.887422361972632</v>
      </c>
      <c r="W28" s="130">
        <f t="shared" si="3"/>
        <v>-1</v>
      </c>
      <c r="X28" s="130">
        <f t="shared" si="4"/>
        <v>-1</v>
      </c>
      <c r="Y28" s="130">
        <f t="shared" si="9"/>
        <v>4.0711528637643744</v>
      </c>
      <c r="Z28" s="131">
        <f t="shared" si="9"/>
        <v>24.221299449424883</v>
      </c>
    </row>
    <row r="29" spans="1:26">
      <c r="A29" s="463">
        <v>11</v>
      </c>
      <c r="B29" s="336">
        <v>39.549999999999997</v>
      </c>
      <c r="C29" s="309"/>
      <c r="D29" s="309"/>
      <c r="E29" s="309"/>
      <c r="F29" s="309"/>
      <c r="G29" s="309"/>
      <c r="H29" s="309"/>
      <c r="I29" s="309"/>
      <c r="J29" s="309"/>
      <c r="K29" s="464"/>
      <c r="L29" s="118">
        <f t="shared" si="10"/>
        <v>0.37499989999999112</v>
      </c>
      <c r="N29" s="129">
        <f>COUNTIF($L$19:$L$68,"&lt;=,5")</f>
        <v>0</v>
      </c>
      <c r="O29" s="130">
        <f t="shared" si="0"/>
        <v>0.83042913780302208</v>
      </c>
      <c r="P29" s="130">
        <f t="shared" si="5"/>
        <v>0.12013658456006171</v>
      </c>
      <c r="Q29" s="130">
        <f t="shared" si="1"/>
        <v>6.6807201268631211E-2</v>
      </c>
      <c r="R29" s="131">
        <f t="shared" si="2"/>
        <v>0.93319279873092531</v>
      </c>
      <c r="T29" s="129">
        <f t="shared" si="6"/>
        <v>39.599999999999959</v>
      </c>
      <c r="U29" s="130">
        <f t="shared" si="7"/>
        <v>-1</v>
      </c>
      <c r="V29" s="130">
        <f t="shared" si="8"/>
        <v>27.20557427547952</v>
      </c>
      <c r="W29" s="130">
        <f t="shared" si="3"/>
        <v>-1</v>
      </c>
      <c r="X29" s="130">
        <f t="shared" si="4"/>
        <v>-1</v>
      </c>
      <c r="Y29" s="130">
        <f t="shared" si="9"/>
        <v>8.6499075457182339</v>
      </c>
      <c r="Z29" s="131">
        <f t="shared" si="9"/>
        <v>15.673592826962686</v>
      </c>
    </row>
    <row r="30" spans="1:26">
      <c r="A30" s="463">
        <v>12</v>
      </c>
      <c r="B30" s="336">
        <v>39.6</v>
      </c>
      <c r="C30" s="309"/>
      <c r="D30" s="309"/>
      <c r="E30" s="309"/>
      <c r="F30" s="309"/>
      <c r="G30" s="309"/>
      <c r="H30" s="309"/>
      <c r="I30" s="309"/>
      <c r="J30" s="309"/>
      <c r="K30" s="464"/>
      <c r="L30" s="118">
        <f t="shared" si="10"/>
        <v>0.4999999</v>
      </c>
      <c r="N30" s="129">
        <f>COUNTIF($L$19:$L$68,"&lt;=,525")</f>
        <v>0</v>
      </c>
      <c r="O30" s="130">
        <f t="shared" si="0"/>
        <v>0.91268647738431308</v>
      </c>
      <c r="P30" s="130">
        <f t="shared" si="5"/>
        <v>8.2257339581291E-2</v>
      </c>
      <c r="Q30" s="130">
        <f t="shared" si="1"/>
        <v>0.13601992550453326</v>
      </c>
      <c r="R30" s="131">
        <f t="shared" si="2"/>
        <v>0.97138976302899105</v>
      </c>
      <c r="T30" s="129">
        <f t="shared" si="6"/>
        <v>39.609999999999957</v>
      </c>
      <c r="U30" s="130">
        <f t="shared" si="7"/>
        <v>-1</v>
      </c>
      <c r="V30" s="130">
        <f t="shared" si="8"/>
        <v>18.627615974577228</v>
      </c>
      <c r="W30" s="130">
        <f t="shared" si="3"/>
        <v>-1</v>
      </c>
      <c r="X30" s="130">
        <f t="shared" si="4"/>
        <v>-1</v>
      </c>
      <c r="Y30" s="130">
        <f t="shared" si="9"/>
        <v>15.673592826893891</v>
      </c>
      <c r="Z30" s="131">
        <f t="shared" si="9"/>
        <v>8.6499075457679471</v>
      </c>
    </row>
    <row r="31" spans="1:26">
      <c r="A31" s="463">
        <v>13</v>
      </c>
      <c r="B31" s="336">
        <v>39.590000000000003</v>
      </c>
      <c r="C31" s="309"/>
      <c r="D31" s="309"/>
      <c r="E31" s="309"/>
      <c r="F31" s="309"/>
      <c r="G31" s="309"/>
      <c r="H31" s="309"/>
      <c r="I31" s="309"/>
      <c r="J31" s="309"/>
      <c r="K31" s="464"/>
      <c r="L31" s="118">
        <f t="shared" si="10"/>
        <v>0.4749999000000053</v>
      </c>
      <c r="N31" s="129">
        <f>COUNTIF($L$19:$L$68,"&lt;=,55")</f>
        <v>0</v>
      </c>
      <c r="O31" s="130">
        <f t="shared" si="0"/>
        <v>0.96072043675026897</v>
      </c>
      <c r="P31" s="130">
        <f t="shared" si="5"/>
        <v>4.8033959365955892E-2</v>
      </c>
      <c r="Q31" s="130">
        <f t="shared" si="1"/>
        <v>0.24297830690044636</v>
      </c>
      <c r="R31" s="131">
        <f t="shared" si="2"/>
        <v>0.98936749050960016</v>
      </c>
      <c r="T31" s="129">
        <f t="shared" si="6"/>
        <v>39.619999999999955</v>
      </c>
      <c r="U31" s="130">
        <f t="shared" si="7"/>
        <v>-1</v>
      </c>
      <c r="V31" s="130">
        <f t="shared" si="8"/>
        <v>10.877547868214565</v>
      </c>
      <c r="W31" s="130">
        <f t="shared" si="3"/>
        <v>-1</v>
      </c>
      <c r="X31" s="130">
        <f t="shared" si="4"/>
        <v>-1</v>
      </c>
      <c r="Y31" s="130">
        <f t="shared" si="9"/>
        <v>24.221299449351399</v>
      </c>
      <c r="Z31" s="131">
        <f t="shared" si="9"/>
        <v>4.0711528637932934</v>
      </c>
    </row>
    <row r="32" spans="1:26">
      <c r="A32" s="463">
        <v>14</v>
      </c>
      <c r="B32" s="336">
        <v>39.549999999999997</v>
      </c>
      <c r="C32" s="309"/>
      <c r="D32" s="309"/>
      <c r="E32" s="309"/>
      <c r="F32" s="309"/>
      <c r="G32" s="309"/>
      <c r="H32" s="309"/>
      <c r="I32" s="309"/>
      <c r="J32" s="309"/>
      <c r="K32" s="464"/>
      <c r="L32" s="118">
        <f t="shared" si="10"/>
        <v>0.37499989999999112</v>
      </c>
      <c r="N32" s="129">
        <f>COUNTIF($L$19:$L$68,"&lt;=,575")</f>
        <v>0</v>
      </c>
      <c r="O32" s="130">
        <f t="shared" si="0"/>
        <v>0.98464194221300227</v>
      </c>
      <c r="P32" s="130">
        <f t="shared" si="5"/>
        <v>2.3921505462733306E-2</v>
      </c>
      <c r="Q32" s="130">
        <f t="shared" si="1"/>
        <v>0.38394677246637943</v>
      </c>
      <c r="R32" s="131">
        <f t="shared" si="2"/>
        <v>0.99658342990903215</v>
      </c>
      <c r="T32" s="129">
        <f t="shared" si="6"/>
        <v>39.629999999999953</v>
      </c>
      <c r="U32" s="130">
        <f t="shared" si="7"/>
        <v>-1</v>
      </c>
      <c r="V32" s="130">
        <f t="shared" si="8"/>
        <v>5.4171532845793244</v>
      </c>
      <c r="W32" s="130">
        <f t="shared" si="3"/>
        <v>-1</v>
      </c>
      <c r="X32" s="130">
        <f t="shared" si="4"/>
        <v>-1</v>
      </c>
      <c r="Y32" s="130">
        <f t="shared" si="9"/>
        <v>31.92306552161898</v>
      </c>
      <c r="Z32" s="131">
        <f t="shared" si="9"/>
        <v>1.6340882006717945</v>
      </c>
    </row>
    <row r="33" spans="1:26">
      <c r="A33" s="463">
        <v>15</v>
      </c>
      <c r="B33" s="336">
        <v>39.6</v>
      </c>
      <c r="C33" s="309"/>
      <c r="D33" s="309"/>
      <c r="E33" s="309"/>
      <c r="F33" s="309"/>
      <c r="G33" s="309"/>
      <c r="H33" s="309"/>
      <c r="I33" s="309"/>
      <c r="J33" s="309"/>
      <c r="K33" s="464"/>
      <c r="L33" s="118">
        <f t="shared" si="10"/>
        <v>0.4999999</v>
      </c>
      <c r="N33" s="129">
        <f>COUNTIF($L$19:$L$68,"&lt;=,6")</f>
        <v>0</v>
      </c>
      <c r="O33" s="130">
        <f t="shared" si="0"/>
        <v>0.99480173559922891</v>
      </c>
      <c r="P33" s="130">
        <f t="shared" si="5"/>
        <v>1.0159793386226634E-2</v>
      </c>
      <c r="Q33" s="130">
        <f t="shared" si="1"/>
        <v>0.5424038157644071</v>
      </c>
      <c r="R33" s="131">
        <f t="shared" si="2"/>
        <v>0.99905339136697335</v>
      </c>
      <c r="T33" s="129">
        <f t="shared" si="6"/>
        <v>39.639999999999951</v>
      </c>
      <c r="U33" s="130">
        <f t="shared" si="7"/>
        <v>-1</v>
      </c>
      <c r="V33" s="130">
        <f t="shared" si="8"/>
        <v>2.3007397339011906</v>
      </c>
      <c r="W33" s="130">
        <f t="shared" si="3"/>
        <v>-1</v>
      </c>
      <c r="X33" s="130">
        <f t="shared" si="4"/>
        <v>-1</v>
      </c>
      <c r="Y33" s="130">
        <f t="shared" si="9"/>
        <v>35.883447799884344</v>
      </c>
      <c r="Z33" s="131">
        <f t="shared" si="9"/>
        <v>0.55933602697017304</v>
      </c>
    </row>
    <row r="34" spans="1:26">
      <c r="A34" s="463">
        <v>16</v>
      </c>
      <c r="B34" s="336">
        <v>39.590000000000003</v>
      </c>
      <c r="C34" s="309"/>
      <c r="D34" s="309"/>
      <c r="E34" s="309"/>
      <c r="F34" s="309"/>
      <c r="G34" s="309"/>
      <c r="H34" s="309"/>
      <c r="I34" s="309"/>
      <c r="J34" s="309"/>
      <c r="K34" s="464"/>
      <c r="L34" s="118">
        <f t="shared" si="10"/>
        <v>0.4749999000000053</v>
      </c>
      <c r="N34" s="129">
        <f>COUNTIF($L$19:$L$68,"&lt;=,625")</f>
        <v>0</v>
      </c>
      <c r="O34" s="130">
        <f t="shared" si="0"/>
        <v>0.99848154452843241</v>
      </c>
      <c r="P34" s="130">
        <f t="shared" si="5"/>
        <v>3.6798089292034986E-3</v>
      </c>
      <c r="Q34" s="130">
        <f t="shared" si="1"/>
        <v>0.69431344957722818</v>
      </c>
      <c r="R34" s="131">
        <f t="shared" si="2"/>
        <v>0.99977435255044733</v>
      </c>
      <c r="T34" s="129">
        <f t="shared" si="6"/>
        <v>39.649999999999949</v>
      </c>
      <c r="U34" s="130">
        <f t="shared" si="7"/>
        <v>-1</v>
      </c>
      <c r="V34" s="130">
        <f t="shared" si="8"/>
        <v>0.83331247937191322</v>
      </c>
      <c r="W34" s="130">
        <f t="shared" si="3"/>
        <v>-1</v>
      </c>
      <c r="X34" s="130">
        <f t="shared" si="4"/>
        <v>-1</v>
      </c>
      <c r="Y34" s="130">
        <f t="shared" si="9"/>
        <v>34.400751785892759</v>
      </c>
      <c r="Z34" s="131">
        <f t="shared" si="9"/>
        <v>0.16326552896909538</v>
      </c>
    </row>
    <row r="35" spans="1:26">
      <c r="A35" s="463">
        <v>17</v>
      </c>
      <c r="B35" s="336">
        <v>39.549999999999997</v>
      </c>
      <c r="C35" s="309" t="s">
        <v>0</v>
      </c>
      <c r="D35" s="309"/>
      <c r="E35" s="309"/>
      <c r="F35" s="309"/>
      <c r="G35" s="309"/>
      <c r="H35" s="309"/>
      <c r="I35" s="309"/>
      <c r="J35" s="309"/>
      <c r="K35" s="464"/>
      <c r="L35" s="118">
        <f t="shared" si="10"/>
        <v>0.37499989999999112</v>
      </c>
      <c r="N35" s="129">
        <f>COUNTIF($L$19:$L$68,"&lt;=,65")</f>
        <v>0</v>
      </c>
      <c r="O35" s="130">
        <f t="shared" si="0"/>
        <v>0.99961811280220259</v>
      </c>
      <c r="P35" s="130">
        <f t="shared" si="5"/>
        <v>1.1365682737701777E-3</v>
      </c>
      <c r="Q35" s="130">
        <f t="shared" si="1"/>
        <v>0.81851946805537301</v>
      </c>
      <c r="R35" s="131">
        <f t="shared" si="2"/>
        <v>0.99995380172698989</v>
      </c>
      <c r="T35" s="129">
        <f t="shared" si="6"/>
        <v>39.659999999999947</v>
      </c>
      <c r="U35" s="130">
        <f t="shared" si="7"/>
        <v>-1</v>
      </c>
      <c r="V35" s="130">
        <f t="shared" si="8"/>
        <v>0.25738198488362474</v>
      </c>
      <c r="W35" s="130">
        <f t="shared" si="3"/>
        <v>-1</v>
      </c>
      <c r="X35" s="130">
        <f t="shared" si="4"/>
        <v>9.25</v>
      </c>
      <c r="Y35" s="130">
        <f t="shared" si="9"/>
        <v>28.127119424469637</v>
      </c>
      <c r="Z35" s="131">
        <f t="shared" si="9"/>
        <v>4.0637229025446593E-2</v>
      </c>
    </row>
    <row r="36" spans="1:26">
      <c r="A36" s="463">
        <v>18</v>
      </c>
      <c r="B36" s="336">
        <v>39.6</v>
      </c>
      <c r="C36" s="309"/>
      <c r="D36" s="309"/>
      <c r="E36" s="309"/>
      <c r="F36" s="309"/>
      <c r="G36" s="309"/>
      <c r="H36" s="309"/>
      <c r="I36" s="309"/>
      <c r="J36" s="309"/>
      <c r="K36" s="464"/>
      <c r="L36" s="118">
        <f t="shared" si="10"/>
        <v>0.4999999</v>
      </c>
      <c r="N36" s="129">
        <f>COUNTIF($L$19:$L$68,"&lt;=,675")</f>
        <v>0</v>
      </c>
      <c r="O36" s="130">
        <f t="shared" si="0"/>
        <v>0.99991746311757224</v>
      </c>
      <c r="P36" s="130">
        <f t="shared" si="5"/>
        <v>2.9935031536965084E-4</v>
      </c>
      <c r="Q36" s="130">
        <f t="shared" si="1"/>
        <v>0.90513194943634123</v>
      </c>
      <c r="R36" s="131">
        <f t="shared" si="2"/>
        <v>0.99999188733249167</v>
      </c>
      <c r="T36" s="129">
        <f t="shared" si="6"/>
        <v>39.669999999999945</v>
      </c>
      <c r="U36" s="130">
        <f t="shared" si="7"/>
        <v>-1</v>
      </c>
      <c r="V36" s="130">
        <f t="shared" si="8"/>
        <v>6.7789485351197928E-2</v>
      </c>
      <c r="W36" s="130">
        <f t="shared" si="3"/>
        <v>-1</v>
      </c>
      <c r="X36" s="130">
        <f t="shared" si="4"/>
        <v>-1</v>
      </c>
      <c r="Y36" s="130">
        <f t="shared" si="9"/>
        <v>19.613861206579216</v>
      </c>
      <c r="Z36" s="131">
        <f t="shared" si="9"/>
        <v>8.6246897487525717E-3</v>
      </c>
    </row>
    <row r="37" spans="1:26">
      <c r="A37" s="463">
        <v>19</v>
      </c>
      <c r="B37" s="336">
        <v>39.590000000000003</v>
      </c>
      <c r="C37" s="309"/>
      <c r="D37" s="309"/>
      <c r="E37" s="309"/>
      <c r="F37" s="309"/>
      <c r="G37" s="309"/>
      <c r="H37" s="309"/>
      <c r="I37" s="309"/>
      <c r="J37" s="309"/>
      <c r="K37" s="464"/>
      <c r="L37" s="118">
        <f t="shared" si="10"/>
        <v>0.4749999000000053</v>
      </c>
      <c r="N37" s="129">
        <f>COUNTIF($L$19:$L$68,"&lt;=,7")</f>
        <v>0</v>
      </c>
      <c r="O37" s="130">
        <f t="shared" si="0"/>
        <v>0.9999846926819993</v>
      </c>
      <c r="P37" s="130">
        <f t="shared" si="5"/>
        <v>6.7229564427062627E-5</v>
      </c>
      <c r="Q37" s="130">
        <f t="shared" si="1"/>
        <v>0.95664217352321712</v>
      </c>
      <c r="R37" s="131">
        <f t="shared" si="2"/>
        <v>0.99999877941761306</v>
      </c>
      <c r="T37" s="129">
        <f t="shared" si="6"/>
        <v>39.679999999999943</v>
      </c>
      <c r="U37" s="130">
        <f t="shared" si="7"/>
        <v>-1</v>
      </c>
      <c r="V37" s="130">
        <f t="shared" si="8"/>
        <v>1.5224495645738778E-2</v>
      </c>
      <c r="W37" s="130">
        <f t="shared" si="3"/>
        <v>-1</v>
      </c>
      <c r="X37" s="130">
        <f t="shared" si="4"/>
        <v>-1</v>
      </c>
      <c r="Y37" s="130">
        <f t="shared" si="9"/>
        <v>11.664766669319539</v>
      </c>
      <c r="Z37" s="131">
        <f t="shared" si="9"/>
        <v>1.5607496614753124E-3</v>
      </c>
    </row>
    <row r="38" spans="1:26">
      <c r="A38" s="463">
        <v>20</v>
      </c>
      <c r="B38" s="336">
        <v>39.549999999999997</v>
      </c>
      <c r="C38" s="309"/>
      <c r="D38" s="309"/>
      <c r="E38" s="309"/>
      <c r="F38" s="309"/>
      <c r="G38" s="309"/>
      <c r="H38" s="309"/>
      <c r="I38" s="309"/>
      <c r="J38" s="309"/>
      <c r="K38" s="464"/>
      <c r="L38" s="118">
        <f t="shared" si="10"/>
        <v>0.37499989999999112</v>
      </c>
      <c r="N38" s="129">
        <f>COUNTIF($L$19:$L$68,"&lt;=,725")</f>
        <v>0</v>
      </c>
      <c r="O38" s="130">
        <f t="shared" si="0"/>
        <v>0.99999756682381524</v>
      </c>
      <c r="P38" s="130">
        <f t="shared" si="5"/>
        <v>1.2874141815943929E-5</v>
      </c>
      <c r="Q38" s="130">
        <f t="shared" si="1"/>
        <v>0.98276822744081249</v>
      </c>
      <c r="R38" s="131">
        <f t="shared" si="2"/>
        <v>0.99999984280171816</v>
      </c>
      <c r="T38" s="129">
        <f t="shared" si="6"/>
        <v>39.689999999999941</v>
      </c>
      <c r="U38" s="130">
        <f t="shared" si="7"/>
        <v>-1</v>
      </c>
      <c r="V38" s="130">
        <f t="shared" si="8"/>
        <v>2.9154185021101073E-3</v>
      </c>
      <c r="W38" s="130">
        <f t="shared" si="3"/>
        <v>-1</v>
      </c>
      <c r="X38" s="130">
        <f t="shared" si="4"/>
        <v>-1</v>
      </c>
      <c r="Y38" s="130">
        <f t="shared" si="9"/>
        <v>5.9163851126879283</v>
      </c>
      <c r="Z38" s="131">
        <f t="shared" si="9"/>
        <v>2.4080903715320267E-4</v>
      </c>
    </row>
    <row r="39" spans="1:26">
      <c r="A39" s="463">
        <v>21</v>
      </c>
      <c r="B39" s="336">
        <v>39.6</v>
      </c>
      <c r="C39" s="309"/>
      <c r="D39" s="309"/>
      <c r="E39" s="309"/>
      <c r="F39" s="309"/>
      <c r="G39" s="309"/>
      <c r="H39" s="309"/>
      <c r="I39" s="309"/>
      <c r="J39" s="309"/>
      <c r="K39" s="464"/>
      <c r="L39" s="118">
        <f t="shared" si="10"/>
        <v>0.4999999</v>
      </c>
      <c r="N39" s="129">
        <f>COUNTIF($L$19:$L$68,"&lt;=,75")</f>
        <v>0</v>
      </c>
      <c r="O39" s="130">
        <f t="shared" si="0"/>
        <v>0.99999966882753233</v>
      </c>
      <c r="P39" s="130">
        <f t="shared" si="5"/>
        <v>2.1020037170860206E-6</v>
      </c>
      <c r="Q39" s="130">
        <f t="shared" si="1"/>
        <v>0.994069093261158</v>
      </c>
      <c r="R39" s="131">
        <f t="shared" si="2"/>
        <v>0.99999998268244006</v>
      </c>
      <c r="T39" s="129">
        <f t="shared" si="6"/>
        <v>39.699999999999939</v>
      </c>
      <c r="U39" s="130">
        <f t="shared" si="7"/>
        <v>-1</v>
      </c>
      <c r="V39" s="130">
        <f t="shared" si="8"/>
        <v>4.7601002194238174E-4</v>
      </c>
      <c r="W39" s="130">
        <f t="shared" si="3"/>
        <v>-1</v>
      </c>
      <c r="X39" s="130">
        <f t="shared" si="4"/>
        <v>-1</v>
      </c>
      <c r="Y39" s="130">
        <f t="shared" si="9"/>
        <v>2.5591417100669367</v>
      </c>
      <c r="Z39" s="131">
        <f t="shared" si="9"/>
        <v>3.1676740129927879E-5</v>
      </c>
    </row>
    <row r="40" spans="1:26">
      <c r="A40" s="463">
        <v>22</v>
      </c>
      <c r="B40" s="336">
        <v>39.590000000000003</v>
      </c>
      <c r="C40" s="309"/>
      <c r="D40" s="309"/>
      <c r="E40" s="309"/>
      <c r="F40" s="309"/>
      <c r="G40" s="309"/>
      <c r="H40" s="309"/>
      <c r="I40" s="309"/>
      <c r="J40" s="309"/>
      <c r="K40" s="464"/>
      <c r="L40" s="118">
        <f t="shared" si="10"/>
        <v>0.4749999000000053</v>
      </c>
      <c r="N40" s="129">
        <f>COUNTIF($L$19:$L$68,"&lt;=,775")</f>
        <v>0</v>
      </c>
      <c r="O40" s="130">
        <f t="shared" si="0"/>
        <v>0.99999996143445946</v>
      </c>
      <c r="P40" s="130">
        <f t="shared" si="5"/>
        <v>2.9260692713251046E-7</v>
      </c>
      <c r="Q40" s="130">
        <f t="shared" si="1"/>
        <v>0.99823774051804837</v>
      </c>
      <c r="R40" s="131">
        <f t="shared" si="2"/>
        <v>0.999999998369131</v>
      </c>
      <c r="T40" s="129">
        <f t="shared" si="6"/>
        <v>39.709999999999937</v>
      </c>
      <c r="U40" s="130">
        <f t="shared" si="7"/>
        <v>-1</v>
      </c>
      <c r="V40" s="130">
        <f t="shared" si="8"/>
        <v>6.6262408897129111E-5</v>
      </c>
      <c r="W40" s="130">
        <f t="shared" si="3"/>
        <v>37</v>
      </c>
      <c r="X40" s="130">
        <f t="shared" si="4"/>
        <v>-1</v>
      </c>
      <c r="Y40" s="130">
        <f t="shared" si="9"/>
        <v>0.94401254198221229</v>
      </c>
      <c r="Z40" s="131">
        <f t="shared" si="9"/>
        <v>3.5523353459418757E-6</v>
      </c>
    </row>
    <row r="41" spans="1:26">
      <c r="A41" s="463">
        <v>23</v>
      </c>
      <c r="B41" s="336">
        <v>39.549999999999997</v>
      </c>
      <c r="C41" s="309"/>
      <c r="D41" s="309"/>
      <c r="E41" s="309"/>
      <c r="F41" s="309"/>
      <c r="G41" s="309"/>
      <c r="H41" s="309"/>
      <c r="I41" s="309"/>
      <c r="J41" s="309"/>
      <c r="K41" s="464"/>
      <c r="L41" s="118">
        <f t="shared" si="10"/>
        <v>0.37499989999999112</v>
      </c>
      <c r="N41" s="129">
        <f>COUNTIF($L$19:$L$68,"&lt;=,8")</f>
        <v>0</v>
      </c>
      <c r="O41" s="130">
        <f t="shared" si="0"/>
        <v>0.99999999616004109</v>
      </c>
      <c r="P41" s="130">
        <f t="shared" si="5"/>
        <v>3.472558163242212E-8</v>
      </c>
      <c r="Q41" s="130">
        <f t="shared" si="1"/>
        <v>0.99954906498134577</v>
      </c>
      <c r="R41" s="131">
        <f t="shared" si="2"/>
        <v>0.99999999986877297</v>
      </c>
      <c r="T41" s="129">
        <f t="shared" si="6"/>
        <v>39.719999999999935</v>
      </c>
      <c r="U41" s="130">
        <f t="shared" si="7"/>
        <v>-1</v>
      </c>
      <c r="V41" s="130">
        <f t="shared" si="8"/>
        <v>7.8637943122794071E-6</v>
      </c>
      <c r="W41" s="130">
        <f t="shared" si="3"/>
        <v>-1</v>
      </c>
      <c r="X41" s="130">
        <f t="shared" si="4"/>
        <v>-1</v>
      </c>
      <c r="Y41" s="130">
        <f t="shared" si="9"/>
        <v>0.29695646181496949</v>
      </c>
      <c r="Z41" s="131">
        <f t="shared" si="9"/>
        <v>3.3960197092727788E-7</v>
      </c>
    </row>
    <row r="42" spans="1:26">
      <c r="A42" s="463">
        <v>24</v>
      </c>
      <c r="B42" s="336">
        <v>39.6</v>
      </c>
      <c r="C42" s="309"/>
      <c r="D42" s="309"/>
      <c r="E42" s="309"/>
      <c r="F42" s="309"/>
      <c r="G42" s="309"/>
      <c r="H42" s="309"/>
      <c r="I42" s="309"/>
      <c r="J42" s="309"/>
      <c r="K42" s="464"/>
      <c r="L42" s="118">
        <f t="shared" si="10"/>
        <v>0.4999999</v>
      </c>
      <c r="N42" s="129">
        <f>COUNTIF($L$19:$L$68,"&lt;=,825")</f>
        <v>0</v>
      </c>
      <c r="O42" s="130">
        <f t="shared" si="0"/>
        <v>0.99999999967326181</v>
      </c>
      <c r="P42" s="130">
        <f t="shared" si="5"/>
        <v>3.5132207143462324E-9</v>
      </c>
      <c r="Q42" s="130">
        <f t="shared" si="1"/>
        <v>0.99990082058544916</v>
      </c>
      <c r="R42" s="131">
        <f t="shared" si="2"/>
        <v>0.99999999999098199</v>
      </c>
      <c r="T42" s="129">
        <f t="shared" si="6"/>
        <v>39.729999999999933</v>
      </c>
      <c r="U42" s="130">
        <f t="shared" si="7"/>
        <v>-1</v>
      </c>
      <c r="V42" s="130">
        <f t="shared" si="8"/>
        <v>7.9558768413726037E-7</v>
      </c>
      <c r="W42" s="130">
        <f t="shared" si="3"/>
        <v>-1</v>
      </c>
      <c r="X42" s="130">
        <f t="shared" si="4"/>
        <v>-1</v>
      </c>
      <c r="Y42" s="130">
        <f t="shared" si="9"/>
        <v>7.965694421308063E-2</v>
      </c>
      <c r="Z42" s="131">
        <f t="shared" si="9"/>
        <v>2.7674888556589163E-8</v>
      </c>
    </row>
    <row r="43" spans="1:26">
      <c r="A43" s="463">
        <v>25</v>
      </c>
      <c r="B43" s="336">
        <v>39.590000000000003</v>
      </c>
      <c r="C43" s="309"/>
      <c r="D43" s="309"/>
      <c r="E43" s="309"/>
      <c r="F43" s="309"/>
      <c r="G43" s="309"/>
      <c r="H43" s="309"/>
      <c r="I43" s="309"/>
      <c r="J43" s="309"/>
      <c r="K43" s="464"/>
      <c r="L43" s="118">
        <f t="shared" si="10"/>
        <v>0.4749999000000053</v>
      </c>
      <c r="N43" s="129">
        <f>COUNTIF($L$19:$L$68,"&lt;=,85")</f>
        <v>0</v>
      </c>
      <c r="O43" s="130">
        <f t="shared" si="0"/>
        <v>0.99999999997625233</v>
      </c>
      <c r="P43" s="130">
        <f t="shared" si="5"/>
        <v>3.0299052156124162E-10</v>
      </c>
      <c r="Q43" s="130">
        <f t="shared" si="1"/>
        <v>0.99998127879515075</v>
      </c>
      <c r="R43" s="131">
        <f t="shared" si="2"/>
        <v>0.99999999999947087</v>
      </c>
      <c r="T43" s="129">
        <f t="shared" si="6"/>
        <v>39.739999999999931</v>
      </c>
      <c r="U43" s="130">
        <f t="shared" si="7"/>
        <v>-1</v>
      </c>
      <c r="V43" s="130">
        <f t="shared" si="8"/>
        <v>6.8613829578113019E-8</v>
      </c>
      <c r="W43" s="130">
        <f t="shared" si="3"/>
        <v>-1</v>
      </c>
      <c r="X43" s="130">
        <f t="shared" si="4"/>
        <v>-1</v>
      </c>
      <c r="Y43" s="130">
        <f t="shared" si="9"/>
        <v>1.8220193358456191E-2</v>
      </c>
      <c r="Z43" s="131">
        <f t="shared" si="9"/>
        <v>1.9223515857896167E-9</v>
      </c>
    </row>
    <row r="44" spans="1:26">
      <c r="A44" s="463">
        <v>26</v>
      </c>
      <c r="B44" s="336">
        <v>39.549999999999997</v>
      </c>
      <c r="C44" s="309"/>
      <c r="D44" s="309"/>
      <c r="E44" s="309"/>
      <c r="F44" s="309"/>
      <c r="G44" s="309"/>
      <c r="H44" s="309"/>
      <c r="I44" s="309"/>
      <c r="J44" s="309"/>
      <c r="K44" s="464"/>
      <c r="L44" s="118">
        <f t="shared" si="10"/>
        <v>0.37499989999999112</v>
      </c>
      <c r="N44" s="129">
        <f>COUNTIF($L$19:$L$68,"&lt;=,875")</f>
        <v>0</v>
      </c>
      <c r="O44" s="130">
        <f t="shared" si="0"/>
        <v>0.99999999999852629</v>
      </c>
      <c r="P44" s="130">
        <f t="shared" si="5"/>
        <v>2.2273960453844666E-11</v>
      </c>
      <c r="Q44" s="130">
        <f t="shared" si="1"/>
        <v>0.9999969708336014</v>
      </c>
      <c r="R44" s="131">
        <f t="shared" si="2"/>
        <v>0.99999999999997347</v>
      </c>
      <c r="T44" s="129">
        <f t="shared" si="6"/>
        <v>39.749999999999929</v>
      </c>
      <c r="U44" s="130">
        <f t="shared" si="7"/>
        <v>-1</v>
      </c>
      <c r="V44" s="130">
        <f t="shared" si="8"/>
        <v>5.0440578759188035E-9</v>
      </c>
      <c r="W44" s="130">
        <f t="shared" si="3"/>
        <v>-1</v>
      </c>
      <c r="X44" s="130">
        <f t="shared" si="4"/>
        <v>-1</v>
      </c>
      <c r="Y44" s="130">
        <f t="shared" si="9"/>
        <v>3.5535463170190324E-3</v>
      </c>
      <c r="Z44" s="131">
        <f t="shared" si="9"/>
        <v>1.1381600592288349E-10</v>
      </c>
    </row>
    <row r="45" spans="1:26">
      <c r="A45" s="463">
        <v>27</v>
      </c>
      <c r="B45" s="336">
        <v>39.6</v>
      </c>
      <c r="C45" s="309"/>
      <c r="D45" s="309"/>
      <c r="E45" s="309"/>
      <c r="F45" s="309"/>
      <c r="G45" s="309"/>
      <c r="H45" s="309"/>
      <c r="I45" s="309"/>
      <c r="J45" s="309"/>
      <c r="K45" s="464"/>
      <c r="L45" s="118">
        <f t="shared" si="10"/>
        <v>0.4999999</v>
      </c>
      <c r="N45" s="129">
        <f>COUNTIF($L$19:$L$68,"&lt;=,9")</f>
        <v>0</v>
      </c>
      <c r="O45" s="130">
        <f t="shared" si="0"/>
        <v>0.99999999999992195</v>
      </c>
      <c r="P45" s="130">
        <f t="shared" si="5"/>
        <v>1.3956613642562843E-12</v>
      </c>
      <c r="Q45" s="130">
        <f t="shared" si="1"/>
        <v>0.99999958027735858</v>
      </c>
      <c r="R45" s="131">
        <f t="shared" si="2"/>
        <v>0.99999999999999889</v>
      </c>
      <c r="T45" s="129">
        <f t="shared" si="6"/>
        <v>39.759999999999927</v>
      </c>
      <c r="U45" s="130">
        <f t="shared" si="7"/>
        <v>-1</v>
      </c>
      <c r="V45" s="130">
        <f t="shared" si="8"/>
        <v>3.1605500562327555E-10</v>
      </c>
      <c r="W45" s="130">
        <f t="shared" si="3"/>
        <v>-1</v>
      </c>
      <c r="X45" s="130">
        <f t="shared" si="4"/>
        <v>-1</v>
      </c>
      <c r="Y45" s="130">
        <f t="shared" si="9"/>
        <v>5.9092254215263747E-4</v>
      </c>
      <c r="Z45" s="131">
        <f t="shared" si="9"/>
        <v>5.7574255260305538E-12</v>
      </c>
    </row>
    <row r="46" spans="1:26" ht="16.5" thickBot="1">
      <c r="A46" s="463">
        <v>28</v>
      </c>
      <c r="B46" s="336">
        <v>39.590000000000003</v>
      </c>
      <c r="C46" s="309"/>
      <c r="D46" s="303"/>
      <c r="E46" s="303"/>
      <c r="F46" s="303"/>
      <c r="G46" s="303"/>
      <c r="H46" s="303"/>
      <c r="I46" s="304" t="s">
        <v>221</v>
      </c>
      <c r="J46" s="304" t="s">
        <v>222</v>
      </c>
      <c r="K46" s="464"/>
      <c r="L46" s="118">
        <f t="shared" si="10"/>
        <v>0.4749999000000053</v>
      </c>
      <c r="N46" s="129">
        <f>COUNTIF($L$19:$L$68,"&lt;=,925")</f>
        <v>0</v>
      </c>
      <c r="O46" s="130">
        <f t="shared" si="0"/>
        <v>0.99999999999999645</v>
      </c>
      <c r="P46" s="130">
        <f t="shared" si="5"/>
        <v>7.4495964952348004E-14</v>
      </c>
      <c r="Q46" s="130">
        <f t="shared" si="1"/>
        <v>0.9999999502375031</v>
      </c>
      <c r="R46" s="131">
        <f t="shared" si="2"/>
        <v>1</v>
      </c>
      <c r="T46" s="129">
        <f t="shared" si="6"/>
        <v>39.769999999999925</v>
      </c>
      <c r="U46" s="130">
        <f t="shared" si="7"/>
        <v>-1</v>
      </c>
      <c r="V46" s="130">
        <f t="shared" si="8"/>
        <v>1.6870011039155029E-11</v>
      </c>
      <c r="W46" s="130">
        <f t="shared" si="3"/>
        <v>-1</v>
      </c>
      <c r="X46" s="130">
        <f t="shared" si="4"/>
        <v>-1</v>
      </c>
      <c r="Y46" s="130">
        <f t="shared" si="9"/>
        <v>8.3779460083291518E-5</v>
      </c>
      <c r="Z46" s="131">
        <f t="shared" si="9"/>
        <v>2.5141596183539536E-13</v>
      </c>
    </row>
    <row r="47" spans="1:26" ht="16.5" thickBot="1">
      <c r="A47" s="463">
        <v>29</v>
      </c>
      <c r="B47" s="336">
        <v>39.549999999999997</v>
      </c>
      <c r="C47" s="309"/>
      <c r="D47" s="310" t="s">
        <v>223</v>
      </c>
      <c r="E47" s="311">
        <f>B9/2+A9/2</f>
        <v>39.6</v>
      </c>
      <c r="F47" s="304" t="s">
        <v>224</v>
      </c>
      <c r="G47" s="312">
        <f>B12</f>
        <v>2.4898979570929514E-2</v>
      </c>
      <c r="H47" s="304" t="s">
        <v>225</v>
      </c>
      <c r="I47" s="313">
        <f>-LN(J47)</f>
        <v>6.6234515469317714E-7</v>
      </c>
      <c r="J47" s="314">
        <f>NORMSDIST(G48*3)-NORMSDIST(-G48*3)</f>
        <v>0.99999933765506466</v>
      </c>
      <c r="K47" s="464"/>
      <c r="L47" s="118">
        <f t="shared" si="10"/>
        <v>0.37499989999999112</v>
      </c>
      <c r="N47" s="129">
        <f>COUNTIF($L$19:$L$68,"&lt;=,95")</f>
        <v>0</v>
      </c>
      <c r="O47" s="130">
        <f t="shared" si="0"/>
        <v>0.99999999999999989</v>
      </c>
      <c r="P47" s="130">
        <f t="shared" si="5"/>
        <v>3.4416913763379853E-15</v>
      </c>
      <c r="Q47" s="130">
        <f t="shared" si="1"/>
        <v>0.99999999495508607</v>
      </c>
      <c r="R47" s="131">
        <f t="shared" si="2"/>
        <v>1</v>
      </c>
      <c r="T47" s="129">
        <f t="shared" si="6"/>
        <v>39.779999999999923</v>
      </c>
      <c r="U47" s="130">
        <f t="shared" si="7"/>
        <v>-1</v>
      </c>
      <c r="V47" s="130">
        <f t="shared" si="8"/>
        <v>7.7938948168972564E-13</v>
      </c>
      <c r="W47" s="130">
        <f t="shared" si="3"/>
        <v>-1</v>
      </c>
      <c r="X47" s="130">
        <f t="shared" si="4"/>
        <v>-1</v>
      </c>
      <c r="Y47" s="130">
        <f t="shared" si="9"/>
        <v>1.0126536636293368E-5</v>
      </c>
      <c r="Z47" s="131">
        <f t="shared" si="9"/>
        <v>0</v>
      </c>
    </row>
    <row r="48" spans="1:26" ht="16.5" thickBot="1">
      <c r="A48" s="463">
        <v>30</v>
      </c>
      <c r="B48" s="336">
        <v>39.6</v>
      </c>
      <c r="C48" s="309"/>
      <c r="D48" s="310" t="s">
        <v>226</v>
      </c>
      <c r="E48" s="315">
        <f>L9/2</f>
        <v>0.10000000000000142</v>
      </c>
      <c r="F48" s="304" t="s">
        <v>229</v>
      </c>
      <c r="G48" s="316">
        <f>MIN(B9-A12)/3/B12</f>
        <v>1.6573637706366011</v>
      </c>
      <c r="H48" s="304" t="s">
        <v>227</v>
      </c>
      <c r="I48" s="317">
        <f>-LN(J48)</f>
        <v>1.1062747580859612E-3</v>
      </c>
      <c r="J48" s="318">
        <f>NORMDIST($B$9,E49,G47,1)-NORMDIST($A$9,E49,G47,1)</f>
        <v>0.99889433693824536</v>
      </c>
      <c r="K48" s="464"/>
      <c r="L48" s="118">
        <f t="shared" si="10"/>
        <v>0.4999999</v>
      </c>
      <c r="N48" s="129">
        <f>COUNTIF($L$19:$L$68,"&lt;=,975")</f>
        <v>0</v>
      </c>
      <c r="O48" s="130">
        <f t="shared" si="0"/>
        <v>1</v>
      </c>
      <c r="P48" s="130">
        <f t="shared" si="5"/>
        <v>0</v>
      </c>
      <c r="Q48" s="130">
        <f t="shared" si="1"/>
        <v>0.99999999956290431</v>
      </c>
      <c r="R48" s="131">
        <f t="shared" si="2"/>
        <v>1</v>
      </c>
      <c r="T48" s="129">
        <f t="shared" si="6"/>
        <v>39.789999999999921</v>
      </c>
      <c r="U48" s="130">
        <f t="shared" si="7"/>
        <v>-1</v>
      </c>
      <c r="V48" s="130">
        <f t="shared" si="8"/>
        <v>0</v>
      </c>
      <c r="W48" s="130">
        <f t="shared" si="3"/>
        <v>-1</v>
      </c>
      <c r="X48" s="130">
        <f t="shared" si="4"/>
        <v>-1</v>
      </c>
      <c r="Y48" s="130">
        <f t="shared" si="9"/>
        <v>1.0434651674425919E-6</v>
      </c>
      <c r="Z48" s="131">
        <f t="shared" si="9"/>
        <v>0</v>
      </c>
    </row>
    <row r="49" spans="1:26" ht="16.5" thickBot="1">
      <c r="A49" s="463">
        <v>31</v>
      </c>
      <c r="B49" s="336">
        <v>39.590000000000003</v>
      </c>
      <c r="C49" s="309"/>
      <c r="D49" s="310" t="s">
        <v>228</v>
      </c>
      <c r="E49" s="319">
        <f>A12</f>
        <v>39.576199999999965</v>
      </c>
      <c r="F49" s="304"/>
      <c r="G49" s="453"/>
      <c r="H49" s="304" t="s">
        <v>0</v>
      </c>
      <c r="I49" s="309" t="s">
        <v>230</v>
      </c>
      <c r="J49" s="320">
        <f>LN(1/J53)</f>
        <v>1.1062747580859371E-3</v>
      </c>
      <c r="K49" s="464"/>
      <c r="N49" s="132">
        <f>COUNTIF($L$19:$L$68,"&lt;=10")</f>
        <v>30</v>
      </c>
      <c r="O49" s="133">
        <v>1</v>
      </c>
      <c r="P49" s="133"/>
      <c r="Q49" s="133">
        <f t="shared" si="1"/>
        <v>0.99999999996765043</v>
      </c>
      <c r="R49" s="134">
        <f t="shared" si="2"/>
        <v>1</v>
      </c>
      <c r="T49" s="132">
        <f>MAX(B9+L9/2,A12+B12*3.1)</f>
        <v>39.800000000000004</v>
      </c>
      <c r="U49" s="133">
        <f t="shared" si="7"/>
        <v>30</v>
      </c>
      <c r="V49" s="133"/>
      <c r="W49" s="133">
        <f t="shared" si="3"/>
        <v>-1</v>
      </c>
      <c r="X49" s="133">
        <f t="shared" si="4"/>
        <v>-1</v>
      </c>
      <c r="Y49" s="133"/>
      <c r="Z49" s="134"/>
    </row>
    <row r="50" spans="1:26" ht="16.5" thickBot="1">
      <c r="A50" s="463">
        <v>32</v>
      </c>
      <c r="B50" s="336">
        <v>39.549999999999997</v>
      </c>
      <c r="C50" s="309"/>
      <c r="D50" s="310" t="s">
        <v>231</v>
      </c>
      <c r="E50" s="321">
        <f>+MIN(B19:B68)</f>
        <v>39.51</v>
      </c>
      <c r="F50" s="303"/>
      <c r="G50" s="303"/>
      <c r="H50" s="303"/>
      <c r="I50" s="303"/>
      <c r="J50" s="303"/>
      <c r="K50" s="464"/>
    </row>
    <row r="51" spans="1:26" ht="16.5" thickBot="1">
      <c r="A51" s="463">
        <v>33</v>
      </c>
      <c r="B51" s="336">
        <v>39.6</v>
      </c>
      <c r="C51" s="309"/>
      <c r="D51" s="310" t="s">
        <v>232</v>
      </c>
      <c r="E51" s="322">
        <f>+MAX(B19:B68)</f>
        <v>39.6</v>
      </c>
      <c r="F51" s="303"/>
      <c r="G51" s="303"/>
      <c r="H51" s="303"/>
      <c r="I51" s="303" t="s">
        <v>233</v>
      </c>
      <c r="J51" s="323">
        <f>NORMDIST(A9,E49,G47,TRUE)</f>
        <v>1.1053318892870171E-3</v>
      </c>
      <c r="K51" s="464"/>
    </row>
    <row r="52" spans="1:26">
      <c r="A52" s="463">
        <v>34</v>
      </c>
      <c r="B52" s="336">
        <v>39.590000000000003</v>
      </c>
      <c r="C52" s="309"/>
      <c r="D52" s="303"/>
      <c r="E52" s="303"/>
      <c r="F52" s="303"/>
      <c r="G52" s="303"/>
      <c r="H52" s="303"/>
      <c r="I52" s="303" t="s">
        <v>234</v>
      </c>
      <c r="J52" s="477">
        <f>NORMDIST(B9,E49,G47,TRUE)</f>
        <v>0.99999966882753233</v>
      </c>
      <c r="K52" s="464"/>
    </row>
    <row r="53" spans="1:26">
      <c r="A53" s="463">
        <v>35</v>
      </c>
      <c r="B53" s="336">
        <v>39.549999999999997</v>
      </c>
      <c r="C53" s="309"/>
      <c r="D53" s="303"/>
      <c r="E53" s="324"/>
      <c r="F53" s="303"/>
      <c r="G53" s="303"/>
      <c r="H53" s="303"/>
      <c r="I53" s="303"/>
      <c r="J53" s="325">
        <f>J52-J51</f>
        <v>0.99889433693824536</v>
      </c>
      <c r="K53" s="464"/>
    </row>
    <row r="54" spans="1:26">
      <c r="A54" s="463">
        <v>36</v>
      </c>
      <c r="B54" s="336">
        <v>39.6</v>
      </c>
      <c r="C54" s="309"/>
      <c r="D54" s="309"/>
      <c r="E54" s="309"/>
      <c r="F54" s="309"/>
      <c r="G54" s="309"/>
      <c r="H54" s="309"/>
      <c r="I54" s="309"/>
      <c r="J54" s="309"/>
      <c r="K54" s="464"/>
    </row>
    <row r="55" spans="1:26">
      <c r="A55" s="463">
        <v>37</v>
      </c>
      <c r="B55" s="336">
        <v>39.590000000000003</v>
      </c>
      <c r="C55" s="309"/>
      <c r="D55" s="309"/>
      <c r="E55" s="309"/>
      <c r="F55" s="309"/>
      <c r="G55" s="309"/>
      <c r="H55" s="309"/>
      <c r="I55" s="309"/>
      <c r="J55" s="326"/>
      <c r="K55" s="464"/>
    </row>
    <row r="56" spans="1:26">
      <c r="A56" s="463">
        <v>38</v>
      </c>
      <c r="B56" s="336">
        <v>39.549999999999997</v>
      </c>
      <c r="C56" s="309"/>
      <c r="D56" s="309"/>
      <c r="E56" s="309"/>
      <c r="F56" s="309"/>
      <c r="G56" s="309"/>
      <c r="H56" s="309"/>
      <c r="I56" s="309"/>
      <c r="J56" s="309"/>
      <c r="K56" s="464"/>
      <c r="N56" s="118" t="s">
        <v>401</v>
      </c>
      <c r="P56" s="120">
        <v>0.1</v>
      </c>
      <c r="Q56" s="119">
        <f>FREQUENCY($B$19:$B$68,P56)</f>
        <v>0</v>
      </c>
      <c r="R56" s="119">
        <f>Q56-H56</f>
        <v>0</v>
      </c>
      <c r="S56" s="450"/>
      <c r="T56" s="451"/>
    </row>
    <row r="57" spans="1:26">
      <c r="A57" s="463">
        <v>39</v>
      </c>
      <c r="B57" s="336">
        <v>39.6</v>
      </c>
      <c r="C57" s="309"/>
      <c r="D57" s="309"/>
      <c r="E57" s="309"/>
      <c r="F57" s="309"/>
      <c r="G57" s="309"/>
      <c r="H57" s="309"/>
      <c r="I57" s="309"/>
      <c r="J57" s="309"/>
      <c r="K57" s="464"/>
      <c r="N57" s="118" t="s">
        <v>402</v>
      </c>
      <c r="P57" s="120">
        <v>0.3</v>
      </c>
      <c r="Q57" s="119">
        <f t="shared" ref="Q57:Q62" si="11">FREQUENCY($B$19:$B$68,P57)</f>
        <v>0</v>
      </c>
      <c r="R57" s="119">
        <f t="shared" ref="R57:R62" si="12">Q57-Q56</f>
        <v>0</v>
      </c>
      <c r="S57" s="450"/>
      <c r="T57" s="451"/>
    </row>
    <row r="58" spans="1:26">
      <c r="A58" s="463">
        <v>40</v>
      </c>
      <c r="B58" s="336">
        <v>39.590000000000003</v>
      </c>
      <c r="C58" s="309"/>
      <c r="D58" s="309"/>
      <c r="E58" s="309"/>
      <c r="F58" s="309"/>
      <c r="G58" s="309"/>
      <c r="H58" s="309"/>
      <c r="I58" s="309"/>
      <c r="J58" s="309"/>
      <c r="K58" s="464"/>
      <c r="N58" s="118" t="s">
        <v>403</v>
      </c>
      <c r="P58" s="120">
        <v>0.5</v>
      </c>
      <c r="Q58" s="119">
        <f t="shared" si="11"/>
        <v>0</v>
      </c>
      <c r="R58" s="450">
        <f t="shared" si="12"/>
        <v>0</v>
      </c>
      <c r="S58" s="450"/>
      <c r="T58" s="451"/>
    </row>
    <row r="59" spans="1:26">
      <c r="A59" s="463">
        <v>41</v>
      </c>
      <c r="B59" s="336">
        <v>39.549999999999997</v>
      </c>
      <c r="C59" s="309"/>
      <c r="D59" s="309"/>
      <c r="E59" s="309"/>
      <c r="F59" s="309"/>
      <c r="G59" s="309"/>
      <c r="H59" s="309"/>
      <c r="I59" s="309"/>
      <c r="J59" s="309"/>
      <c r="K59" s="464"/>
      <c r="N59" s="118" t="s">
        <v>404</v>
      </c>
      <c r="P59" s="120">
        <v>0.7</v>
      </c>
      <c r="Q59" s="119">
        <f t="shared" si="11"/>
        <v>0</v>
      </c>
      <c r="R59" s="450">
        <f t="shared" si="12"/>
        <v>0</v>
      </c>
      <c r="S59" s="450"/>
      <c r="T59" s="451"/>
    </row>
    <row r="60" spans="1:26">
      <c r="A60" s="463">
        <v>42</v>
      </c>
      <c r="B60" s="336">
        <v>39.6</v>
      </c>
      <c r="C60" s="309"/>
      <c r="D60" s="309"/>
      <c r="E60" s="309"/>
      <c r="F60" s="309"/>
      <c r="G60" s="309"/>
      <c r="H60" s="309"/>
      <c r="I60" s="309"/>
      <c r="J60" s="309"/>
      <c r="K60" s="464"/>
      <c r="N60" s="118" t="s">
        <v>405</v>
      </c>
      <c r="P60" s="120">
        <v>0.9</v>
      </c>
      <c r="Q60" s="119">
        <f t="shared" si="11"/>
        <v>0</v>
      </c>
      <c r="R60" s="450">
        <f t="shared" si="12"/>
        <v>0</v>
      </c>
      <c r="S60" s="450"/>
      <c r="T60" s="451"/>
    </row>
    <row r="61" spans="1:26">
      <c r="A61" s="463">
        <v>43</v>
      </c>
      <c r="B61" s="336">
        <v>39.590000000000003</v>
      </c>
      <c r="C61" s="309"/>
      <c r="D61" s="309"/>
      <c r="E61" s="309"/>
      <c r="F61" s="309"/>
      <c r="G61" s="309"/>
      <c r="H61" s="309"/>
      <c r="I61" s="309"/>
      <c r="J61" s="309"/>
      <c r="K61" s="464"/>
      <c r="N61" s="118" t="s">
        <v>406</v>
      </c>
      <c r="P61" s="120">
        <v>1.1000000000000001</v>
      </c>
      <c r="Q61" s="119">
        <f t="shared" si="11"/>
        <v>0</v>
      </c>
      <c r="R61" s="450">
        <f t="shared" si="12"/>
        <v>0</v>
      </c>
      <c r="S61" s="450"/>
      <c r="T61" s="451"/>
    </row>
    <row r="62" spans="1:26">
      <c r="A62" s="463">
        <v>44</v>
      </c>
      <c r="B62" s="336">
        <v>39.549999999999997</v>
      </c>
      <c r="C62" s="309"/>
      <c r="D62" s="309"/>
      <c r="E62" s="309"/>
      <c r="F62" s="309"/>
      <c r="G62" s="309"/>
      <c r="H62" s="309"/>
      <c r="I62" s="309"/>
      <c r="J62" s="309"/>
      <c r="K62" s="464"/>
      <c r="N62" s="118" t="s">
        <v>407</v>
      </c>
      <c r="P62" s="120">
        <v>2</v>
      </c>
      <c r="Q62" s="119">
        <f t="shared" si="11"/>
        <v>0</v>
      </c>
      <c r="R62" s="450">
        <f t="shared" si="12"/>
        <v>0</v>
      </c>
      <c r="S62" s="450"/>
      <c r="T62" s="451"/>
    </row>
    <row r="63" spans="1:26">
      <c r="A63" s="463">
        <v>45</v>
      </c>
      <c r="B63" s="336">
        <v>39.6</v>
      </c>
      <c r="C63" s="309"/>
      <c r="D63" s="309"/>
      <c r="E63" s="309"/>
      <c r="F63" s="309"/>
      <c r="G63" s="309"/>
      <c r="H63" s="309"/>
      <c r="I63" s="309"/>
      <c r="J63" s="309"/>
      <c r="K63" s="464"/>
      <c r="P63" s="450"/>
      <c r="Q63" s="450"/>
      <c r="R63" s="450"/>
      <c r="S63" s="450"/>
      <c r="T63" s="451"/>
    </row>
    <row r="64" spans="1:26">
      <c r="A64" s="463">
        <v>46</v>
      </c>
      <c r="B64" s="336">
        <v>39.6</v>
      </c>
      <c r="C64" s="309"/>
      <c r="D64" s="309"/>
      <c r="E64" s="309"/>
      <c r="F64" s="309"/>
      <c r="G64" s="309"/>
      <c r="H64" s="309"/>
      <c r="I64" s="309"/>
      <c r="J64" s="309"/>
      <c r="K64" s="464"/>
    </row>
    <row r="65" spans="1:26">
      <c r="A65" s="463">
        <v>47</v>
      </c>
      <c r="B65" s="336">
        <v>39.590000000000003</v>
      </c>
      <c r="C65" s="309"/>
      <c r="D65" s="309"/>
      <c r="E65" s="309"/>
      <c r="F65" s="309"/>
      <c r="G65" s="309"/>
      <c r="H65" s="309"/>
      <c r="I65" s="309"/>
      <c r="J65" s="309"/>
      <c r="K65" s="464"/>
    </row>
    <row r="66" spans="1:26">
      <c r="A66" s="463">
        <v>48</v>
      </c>
      <c r="B66" s="336">
        <v>39.549999999999997</v>
      </c>
      <c r="C66" s="309"/>
      <c r="D66" s="309"/>
      <c r="E66" s="309"/>
      <c r="F66" s="309"/>
      <c r="G66" s="309"/>
      <c r="H66" s="309"/>
      <c r="I66" s="309"/>
      <c r="J66" s="309"/>
      <c r="K66" s="464"/>
    </row>
    <row r="67" spans="1:26">
      <c r="A67" s="463">
        <v>49</v>
      </c>
      <c r="B67" s="336">
        <v>39.6</v>
      </c>
      <c r="C67" s="309"/>
      <c r="D67" s="309"/>
      <c r="E67" s="309"/>
      <c r="F67" s="309"/>
      <c r="G67" s="309"/>
      <c r="H67" s="309"/>
      <c r="I67" s="309"/>
      <c r="J67" s="309"/>
      <c r="K67" s="464"/>
    </row>
    <row r="68" spans="1:26" ht="15.75" customHeight="1">
      <c r="A68" s="463">
        <v>50</v>
      </c>
      <c r="B68" s="336">
        <v>39.6</v>
      </c>
      <c r="C68" s="309"/>
      <c r="D68" s="331"/>
      <c r="E68" s="331"/>
      <c r="F68" s="309"/>
      <c r="G68" s="309"/>
      <c r="H68" s="309"/>
      <c r="I68" s="309"/>
      <c r="J68" s="309"/>
      <c r="K68" s="464"/>
    </row>
    <row r="69" spans="1:26" ht="15.75" customHeight="1">
      <c r="A69" s="463"/>
      <c r="B69" s="309"/>
      <c r="C69" s="309"/>
      <c r="D69" s="331"/>
      <c r="E69" s="331"/>
      <c r="F69" s="309"/>
      <c r="G69" s="309"/>
      <c r="H69" s="309"/>
      <c r="I69" s="309"/>
      <c r="J69" s="309"/>
      <c r="K69" s="464"/>
    </row>
    <row r="70" spans="1:26" ht="15.75" customHeight="1">
      <c r="A70" s="463"/>
      <c r="B70" s="309"/>
      <c r="C70" s="309"/>
      <c r="D70" s="331"/>
      <c r="E70" s="331"/>
      <c r="F70" s="309"/>
      <c r="G70" s="309"/>
      <c r="H70" s="309"/>
      <c r="I70" s="309"/>
      <c r="J70" s="309"/>
      <c r="K70" s="464"/>
    </row>
    <row r="71" spans="1:26" ht="35.1" customHeight="1">
      <c r="A71" s="1425"/>
      <c r="B71" s="1426"/>
      <c r="C71" s="1426"/>
      <c r="D71" s="1426"/>
      <c r="E71" s="1426"/>
      <c r="F71" s="1430"/>
      <c r="G71" s="1431"/>
      <c r="H71" s="1431"/>
      <c r="I71" s="1431"/>
      <c r="J71" s="1431"/>
      <c r="K71" s="1432"/>
    </row>
    <row r="72" spans="1:26" s="333" customFormat="1" ht="24.95" customHeight="1" thickBot="1">
      <c r="A72" s="1423" t="s">
        <v>235</v>
      </c>
      <c r="B72" s="1424"/>
      <c r="C72" s="1424"/>
      <c r="D72" s="1424"/>
      <c r="E72" s="1424"/>
      <c r="F72" s="1427" t="s">
        <v>236</v>
      </c>
      <c r="G72" s="1428"/>
      <c r="H72" s="1428"/>
      <c r="I72" s="1428"/>
      <c r="J72" s="1428"/>
      <c r="K72" s="1429"/>
      <c r="L72" s="332"/>
      <c r="N72" s="334"/>
      <c r="T72" s="335"/>
      <c r="U72" s="335"/>
      <c r="V72" s="335"/>
      <c r="W72" s="335"/>
      <c r="X72" s="335"/>
      <c r="Y72" s="335"/>
      <c r="Z72" s="335"/>
    </row>
    <row r="73" spans="1:26" ht="15.75" thickTop="1">
      <c r="A73" s="450"/>
      <c r="B73" s="450"/>
      <c r="C73" s="450"/>
      <c r="D73" s="450"/>
      <c r="E73" s="450"/>
      <c r="F73" s="450"/>
      <c r="G73" s="450"/>
      <c r="H73" s="450"/>
      <c r="I73" s="450"/>
      <c r="J73" s="450"/>
      <c r="K73" s="450"/>
      <c r="L73" s="452"/>
    </row>
    <row r="74" spans="1:26">
      <c r="A74" s="117"/>
      <c r="B74" s="117"/>
      <c r="C74" s="450"/>
      <c r="D74" s="117"/>
      <c r="E74" s="450"/>
      <c r="F74" s="450"/>
      <c r="G74" s="450"/>
      <c r="H74" s="450"/>
      <c r="I74" s="450"/>
      <c r="J74" s="450"/>
      <c r="K74" s="450"/>
      <c r="L74" s="452"/>
    </row>
    <row r="75" spans="1:26">
      <c r="A75" s="117"/>
      <c r="B75" s="117"/>
      <c r="C75" s="450"/>
      <c r="D75" s="450"/>
      <c r="E75" s="450"/>
      <c r="F75" s="450"/>
      <c r="G75" s="450"/>
      <c r="H75" s="450"/>
      <c r="I75" s="450"/>
      <c r="J75" s="450"/>
      <c r="K75" s="450"/>
      <c r="L75" s="452"/>
    </row>
    <row r="76" spans="1:26">
      <c r="A76" s="117"/>
      <c r="B76" s="117"/>
      <c r="C76" s="450"/>
      <c r="D76" s="450"/>
      <c r="E76" s="450"/>
      <c r="F76" s="450"/>
      <c r="G76" s="450"/>
      <c r="H76" s="450"/>
      <c r="I76" s="450"/>
      <c r="J76" s="450"/>
      <c r="K76" s="450"/>
      <c r="L76" s="452"/>
    </row>
    <row r="77" spans="1:26">
      <c r="A77" s="450"/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2"/>
    </row>
    <row r="78" spans="1:26">
      <c r="A78" s="450"/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2"/>
    </row>
    <row r="79" spans="1:26">
      <c r="A79" s="450"/>
      <c r="B79" s="450"/>
      <c r="C79" s="450"/>
      <c r="D79" s="450"/>
      <c r="E79" s="450"/>
      <c r="F79" s="450"/>
      <c r="G79" s="450"/>
      <c r="H79" s="450"/>
      <c r="I79" s="450"/>
      <c r="J79" s="450"/>
      <c r="K79" s="450"/>
      <c r="L79" s="452"/>
    </row>
  </sheetData>
  <sheetProtection password="CC76" sheet="1" objects="1" scenarios="1"/>
  <mergeCells count="19">
    <mergeCell ref="A1:B3"/>
    <mergeCell ref="C1:K4"/>
    <mergeCell ref="A4:B4"/>
    <mergeCell ref="A5:B5"/>
    <mergeCell ref="C5:E5"/>
    <mergeCell ref="F5:G5"/>
    <mergeCell ref="H5:I5"/>
    <mergeCell ref="J5:K5"/>
    <mergeCell ref="A71:E71"/>
    <mergeCell ref="F71:K71"/>
    <mergeCell ref="A72:E72"/>
    <mergeCell ref="F72:K72"/>
    <mergeCell ref="A6:B6"/>
    <mergeCell ref="C6:E6"/>
    <mergeCell ref="F6:G6"/>
    <mergeCell ref="H6:I6"/>
    <mergeCell ref="J6:K6"/>
    <mergeCell ref="A7:B7"/>
    <mergeCell ref="C7:K7"/>
  </mergeCells>
  <printOptions horizontalCentered="1" verticalCentered="1"/>
  <pageMargins left="0.25" right="0.25" top="0.25" bottom="0.25" header="0.51180555555555551" footer="0.51180555555555551"/>
  <pageSetup paperSize="9" scale="65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42"/>
  </sheetPr>
  <dimension ref="A1:K458"/>
  <sheetViews>
    <sheetView showGridLines="0" view="pageBreakPreview" zoomScale="85" zoomScaleSheetLayoutView="85" workbookViewId="0">
      <selection activeCell="Q17" sqref="Q17"/>
    </sheetView>
  </sheetViews>
  <sheetFormatPr defaultRowHeight="12.75"/>
  <cols>
    <col min="1" max="1" width="6.28515625" customWidth="1"/>
    <col min="2" max="2" width="10.5703125" customWidth="1"/>
    <col min="3" max="3" width="5.85546875" customWidth="1"/>
    <col min="4" max="4" width="8" customWidth="1"/>
    <col min="5" max="5" width="7.5703125" customWidth="1"/>
    <col min="6" max="6" width="12.5703125" customWidth="1"/>
    <col min="7" max="7" width="4.85546875" customWidth="1"/>
    <col min="8" max="8" width="12.140625" customWidth="1"/>
    <col min="9" max="9" width="18.7109375" customWidth="1"/>
    <col min="10" max="10" width="14.28515625" customWidth="1"/>
    <col min="11" max="11" width="12.5703125" customWidth="1"/>
  </cols>
  <sheetData>
    <row r="1" spans="1:11" ht="14.1" customHeight="1">
      <c r="A1" s="1156" t="s">
        <v>0</v>
      </c>
      <c r="B1" s="1157"/>
      <c r="C1" s="1158"/>
      <c r="D1" s="1169" t="s">
        <v>76</v>
      </c>
      <c r="E1" s="1170"/>
      <c r="F1" s="1170"/>
      <c r="G1" s="1170"/>
      <c r="H1" s="1170"/>
      <c r="I1" s="1170"/>
      <c r="J1" s="1170"/>
      <c r="K1" s="1171"/>
    </row>
    <row r="2" spans="1:11" ht="14.1" customHeight="1">
      <c r="A2" s="1178"/>
      <c r="B2" s="1179"/>
      <c r="C2" s="1180"/>
      <c r="D2" s="1172"/>
      <c r="E2" s="1173"/>
      <c r="F2" s="1173"/>
      <c r="G2" s="1173"/>
      <c r="H2" s="1173"/>
      <c r="I2" s="1173"/>
      <c r="J2" s="1173"/>
      <c r="K2" s="1174"/>
    </row>
    <row r="3" spans="1:11" ht="14.1" customHeight="1">
      <c r="A3" s="1178"/>
      <c r="B3" s="1179"/>
      <c r="C3" s="1180"/>
      <c r="D3" s="1172"/>
      <c r="E3" s="1173"/>
      <c r="F3" s="1173"/>
      <c r="G3" s="1173"/>
      <c r="H3" s="1173"/>
      <c r="I3" s="1173"/>
      <c r="J3" s="1173"/>
      <c r="K3" s="1174"/>
    </row>
    <row r="4" spans="1:11" ht="15" customHeight="1" thickBot="1">
      <c r="A4" s="1166"/>
      <c r="B4" s="1167"/>
      <c r="C4" s="1168"/>
      <c r="D4" s="1175"/>
      <c r="E4" s="1176"/>
      <c r="F4" s="1176"/>
      <c r="G4" s="1176"/>
      <c r="H4" s="1176"/>
      <c r="I4" s="1176"/>
      <c r="J4" s="1176"/>
      <c r="K4" s="1177"/>
    </row>
    <row r="5" spans="1:11" s="42" customFormat="1" ht="9.9499999999999993" customHeight="1" thickTop="1">
      <c r="A5" s="39"/>
      <c r="B5" s="40"/>
      <c r="C5" s="40"/>
      <c r="D5" s="40"/>
      <c r="E5" s="40"/>
      <c r="F5" s="40"/>
      <c r="G5" s="40"/>
      <c r="H5" s="40"/>
      <c r="I5" s="40"/>
      <c r="J5" s="40"/>
      <c r="K5" s="41"/>
    </row>
    <row r="6" spans="1:11" s="42" customFormat="1" ht="15.75" customHeight="1">
      <c r="A6" s="39"/>
      <c r="B6" s="40"/>
      <c r="C6" s="40"/>
      <c r="D6" s="40"/>
      <c r="E6" s="40"/>
      <c r="F6" s="40"/>
      <c r="G6" s="543" t="s">
        <v>0</v>
      </c>
      <c r="H6" s="40"/>
      <c r="I6" s="40"/>
      <c r="J6" s="58" t="s">
        <v>83</v>
      </c>
      <c r="K6" s="959" t="s">
        <v>655</v>
      </c>
    </row>
    <row r="7" spans="1:11" s="42" customFormat="1" ht="9.9499999999999993" customHeight="1">
      <c r="A7" s="39"/>
      <c r="B7" s="40"/>
      <c r="C7" s="40"/>
      <c r="D7" s="40"/>
      <c r="E7" s="40"/>
      <c r="F7" s="40"/>
      <c r="G7" s="40"/>
      <c r="H7" s="40"/>
      <c r="I7" s="40"/>
      <c r="J7" s="60"/>
      <c r="K7" s="59"/>
    </row>
    <row r="8" spans="1:11" s="53" customFormat="1" ht="20.100000000000001" customHeight="1">
      <c r="A8" s="58" t="s">
        <v>77</v>
      </c>
      <c r="B8" s="58"/>
      <c r="C8" s="1159" t="s">
        <v>638</v>
      </c>
      <c r="D8" s="1160"/>
      <c r="E8" s="1160"/>
      <c r="F8" s="1160"/>
      <c r="G8" s="1161"/>
      <c r="H8" s="58" t="s">
        <v>79</v>
      </c>
      <c r="I8" s="55" t="s">
        <v>396</v>
      </c>
      <c r="J8" s="58" t="s">
        <v>78</v>
      </c>
      <c r="K8" s="56">
        <v>101273</v>
      </c>
    </row>
    <row r="9" spans="1:11" s="53" customFormat="1" ht="20.100000000000001" customHeight="1">
      <c r="A9" s="1162" t="s">
        <v>81</v>
      </c>
      <c r="B9" s="1163"/>
      <c r="C9" s="1159" t="s">
        <v>651</v>
      </c>
      <c r="D9" s="1160"/>
      <c r="E9" s="1160"/>
      <c r="F9" s="1160"/>
      <c r="G9" s="1161"/>
      <c r="H9" s="62" t="s">
        <v>82</v>
      </c>
      <c r="I9" s="63" t="s">
        <v>901</v>
      </c>
      <c r="J9" s="62" t="s">
        <v>80</v>
      </c>
      <c r="K9" s="64" t="s">
        <v>658</v>
      </c>
    </row>
    <row r="10" spans="1:11" s="61" customFormat="1" ht="32.1" customHeight="1">
      <c r="A10" s="52" t="s">
        <v>71</v>
      </c>
      <c r="B10" s="1164" t="s">
        <v>1</v>
      </c>
      <c r="C10" s="1165"/>
      <c r="D10" s="1165"/>
      <c r="E10" s="1165"/>
      <c r="F10" s="1165"/>
      <c r="G10" s="1138" t="s">
        <v>2</v>
      </c>
      <c r="H10" s="1138"/>
      <c r="I10" s="57" t="s">
        <v>85</v>
      </c>
      <c r="J10" s="57" t="s">
        <v>84</v>
      </c>
      <c r="K10" s="57" t="s">
        <v>3</v>
      </c>
    </row>
    <row r="11" spans="1:11" s="43" customFormat="1" ht="18.95" customHeight="1">
      <c r="A11" s="56">
        <v>1</v>
      </c>
      <c r="B11" s="1142" t="s">
        <v>87</v>
      </c>
      <c r="C11" s="1143"/>
      <c r="D11" s="1143"/>
      <c r="E11" s="1143"/>
      <c r="F11" s="1143"/>
      <c r="G11" s="1139"/>
      <c r="H11" s="1140"/>
      <c r="I11" s="44"/>
      <c r="J11" s="44"/>
      <c r="K11" s="45"/>
    </row>
    <row r="12" spans="1:11" s="43" customFormat="1" ht="18.95" customHeight="1">
      <c r="A12" s="44"/>
      <c r="B12" s="1129" t="s">
        <v>92</v>
      </c>
      <c r="C12" s="1130"/>
      <c r="D12" s="1130"/>
      <c r="E12" s="1130"/>
      <c r="F12" s="1141"/>
      <c r="G12" s="1123" t="s">
        <v>35</v>
      </c>
      <c r="H12" s="1124"/>
      <c r="I12" s="44" t="s">
        <v>35</v>
      </c>
      <c r="J12" s="44"/>
      <c r="K12" s="45"/>
    </row>
    <row r="13" spans="1:11" s="43" customFormat="1" ht="18.95" customHeight="1">
      <c r="A13" s="44"/>
      <c r="B13" s="1129" t="s">
        <v>89</v>
      </c>
      <c r="C13" s="1130"/>
      <c r="D13" s="1130"/>
      <c r="E13" s="1130"/>
      <c r="F13" s="1141"/>
      <c r="G13" s="1123" t="s">
        <v>420</v>
      </c>
      <c r="H13" s="1124"/>
      <c r="I13" s="44"/>
      <c r="J13" s="44"/>
      <c r="K13" s="45"/>
    </row>
    <row r="14" spans="1:11" s="43" customFormat="1" ht="18.95" customHeight="1">
      <c r="A14" s="44"/>
      <c r="B14" s="1129" t="s">
        <v>88</v>
      </c>
      <c r="C14" s="1130"/>
      <c r="D14" s="1130"/>
      <c r="E14" s="1130"/>
      <c r="F14" s="1141"/>
      <c r="G14" s="1123" t="s">
        <v>35</v>
      </c>
      <c r="H14" s="1124"/>
      <c r="I14" s="44"/>
      <c r="J14" s="44"/>
      <c r="K14" s="45"/>
    </row>
    <row r="15" spans="1:11" s="43" customFormat="1" ht="18.95" customHeight="1">
      <c r="A15" s="56">
        <v>2</v>
      </c>
      <c r="B15" s="1142" t="s">
        <v>86</v>
      </c>
      <c r="C15" s="1143"/>
      <c r="D15" s="1143"/>
      <c r="E15" s="1143"/>
      <c r="F15" s="1143"/>
      <c r="G15" s="1123" t="s">
        <v>421</v>
      </c>
      <c r="H15" s="1124"/>
      <c r="I15" s="44"/>
      <c r="J15" s="44"/>
      <c r="K15" s="45"/>
    </row>
    <row r="16" spans="1:11" s="43" customFormat="1" ht="18.95" customHeight="1">
      <c r="A16" s="56">
        <v>3</v>
      </c>
      <c r="B16" s="1144" t="s">
        <v>107</v>
      </c>
      <c r="C16" s="1145"/>
      <c r="D16" s="1145"/>
      <c r="E16" s="1145"/>
      <c r="F16" s="1145"/>
      <c r="G16" s="1123" t="s">
        <v>420</v>
      </c>
      <c r="H16" s="1124"/>
      <c r="I16" s="44"/>
      <c r="J16" s="44"/>
      <c r="K16" s="45"/>
    </row>
    <row r="17" spans="1:11" s="43" customFormat="1" ht="18.95" customHeight="1">
      <c r="A17" s="56">
        <v>4</v>
      </c>
      <c r="B17" s="1144" t="s">
        <v>90</v>
      </c>
      <c r="C17" s="1145"/>
      <c r="D17" s="1145"/>
      <c r="E17" s="1145"/>
      <c r="F17" s="1145"/>
      <c r="G17" s="1123" t="s">
        <v>421</v>
      </c>
      <c r="H17" s="1124"/>
      <c r="I17" s="44"/>
      <c r="J17" s="44"/>
      <c r="K17" s="45"/>
    </row>
    <row r="18" spans="1:11" s="43" customFormat="1" ht="18.95" customHeight="1">
      <c r="A18" s="56">
        <v>5</v>
      </c>
      <c r="B18" s="1144" t="s">
        <v>5</v>
      </c>
      <c r="C18" s="1145"/>
      <c r="D18" s="1145"/>
      <c r="E18" s="1145"/>
      <c r="F18" s="1145"/>
      <c r="G18" s="1123" t="s">
        <v>35</v>
      </c>
      <c r="H18" s="1124"/>
      <c r="I18" s="44" t="s">
        <v>35</v>
      </c>
      <c r="J18" s="44"/>
      <c r="K18" s="45"/>
    </row>
    <row r="19" spans="1:11" s="43" customFormat="1" ht="18.95" customHeight="1">
      <c r="A19" s="56">
        <v>6</v>
      </c>
      <c r="B19" s="1147" t="s">
        <v>6</v>
      </c>
      <c r="C19" s="1148"/>
      <c r="D19" s="1148"/>
      <c r="E19" s="1148"/>
      <c r="F19" s="1148"/>
      <c r="G19" s="1123" t="s">
        <v>35</v>
      </c>
      <c r="H19" s="1124"/>
      <c r="I19" s="44" t="s">
        <v>35</v>
      </c>
      <c r="J19" s="44"/>
      <c r="K19" s="45"/>
    </row>
    <row r="20" spans="1:11" s="43" customFormat="1" ht="18.95" customHeight="1">
      <c r="A20" s="56">
        <v>7</v>
      </c>
      <c r="B20" s="1142" t="s">
        <v>7</v>
      </c>
      <c r="C20" s="1143"/>
      <c r="D20" s="1143"/>
      <c r="E20" s="1143"/>
      <c r="F20" s="1146"/>
      <c r="G20" s="1123"/>
      <c r="H20" s="1124"/>
      <c r="I20" s="44"/>
      <c r="J20" s="44"/>
      <c r="K20" s="45"/>
    </row>
    <row r="21" spans="1:11" s="43" customFormat="1" ht="18.95" customHeight="1">
      <c r="A21" s="44"/>
      <c r="B21" s="1129" t="s">
        <v>91</v>
      </c>
      <c r="C21" s="1130"/>
      <c r="D21" s="1130"/>
      <c r="E21" s="1130"/>
      <c r="F21" s="1141"/>
      <c r="G21" s="1123" t="s">
        <v>35</v>
      </c>
      <c r="H21" s="1124"/>
      <c r="I21" s="44" t="s">
        <v>35</v>
      </c>
      <c r="J21" s="44"/>
      <c r="K21" s="45"/>
    </row>
    <row r="22" spans="1:11" s="43" customFormat="1" ht="18.95" customHeight="1">
      <c r="A22" s="44"/>
      <c r="B22" s="1129" t="s">
        <v>93</v>
      </c>
      <c r="C22" s="1130"/>
      <c r="D22" s="1130"/>
      <c r="E22" s="1130"/>
      <c r="F22" s="1141"/>
      <c r="G22" s="1123" t="s">
        <v>35</v>
      </c>
      <c r="H22" s="1124"/>
      <c r="I22" s="44" t="s">
        <v>35</v>
      </c>
      <c r="J22" s="44"/>
      <c r="K22" s="45"/>
    </row>
    <row r="23" spans="1:11" s="43" customFormat="1" ht="18.95" customHeight="1">
      <c r="A23" s="56">
        <v>8</v>
      </c>
      <c r="B23" s="1142" t="s">
        <v>8</v>
      </c>
      <c r="C23" s="1143"/>
      <c r="D23" s="1143"/>
      <c r="E23" s="1143"/>
      <c r="F23" s="1143"/>
      <c r="G23" s="1123"/>
      <c r="H23" s="1124"/>
      <c r="I23" s="44"/>
      <c r="J23" s="44"/>
      <c r="K23" s="45"/>
    </row>
    <row r="24" spans="1:11" s="43" customFormat="1" ht="18.95" customHeight="1">
      <c r="A24" s="46"/>
      <c r="B24" s="1129" t="s">
        <v>94</v>
      </c>
      <c r="C24" s="1130"/>
      <c r="D24" s="1130"/>
      <c r="E24" s="1130"/>
      <c r="F24" s="1141"/>
      <c r="G24" s="1123" t="s">
        <v>35</v>
      </c>
      <c r="H24" s="1124"/>
      <c r="I24" s="44" t="s">
        <v>35</v>
      </c>
      <c r="J24" s="46"/>
      <c r="K24" s="47"/>
    </row>
    <row r="25" spans="1:11" s="43" customFormat="1" ht="18.95" customHeight="1">
      <c r="A25" s="46"/>
      <c r="B25" s="1129" t="s">
        <v>95</v>
      </c>
      <c r="C25" s="1130"/>
      <c r="D25" s="1130"/>
      <c r="E25" s="1130"/>
      <c r="F25" s="1141"/>
      <c r="G25" s="1123" t="s">
        <v>35</v>
      </c>
      <c r="H25" s="1124"/>
      <c r="I25" s="44" t="s">
        <v>35</v>
      </c>
      <c r="J25" s="46"/>
      <c r="K25" s="47"/>
    </row>
    <row r="26" spans="1:11" s="43" customFormat="1" ht="30" customHeight="1">
      <c r="A26" s="46"/>
      <c r="B26" s="1129" t="s">
        <v>170</v>
      </c>
      <c r="C26" s="1130"/>
      <c r="D26" s="1130"/>
      <c r="E26" s="1130"/>
      <c r="F26" s="1141"/>
      <c r="G26" s="1123" t="s">
        <v>4</v>
      </c>
      <c r="H26" s="1124"/>
      <c r="I26" s="46"/>
      <c r="J26" s="46"/>
      <c r="K26" s="47"/>
    </row>
    <row r="27" spans="1:11" s="43" customFormat="1" ht="18.95" customHeight="1">
      <c r="A27" s="56">
        <v>9</v>
      </c>
      <c r="B27" s="1142" t="s">
        <v>9</v>
      </c>
      <c r="C27" s="1143"/>
      <c r="D27" s="1143"/>
      <c r="E27" s="1143"/>
      <c r="F27" s="1143"/>
      <c r="G27" s="1123"/>
      <c r="H27" s="1124"/>
      <c r="I27" s="44"/>
      <c r="J27" s="44"/>
      <c r="K27" s="45"/>
    </row>
    <row r="28" spans="1:11" s="43" customFormat="1" ht="18.95" customHeight="1">
      <c r="A28" s="46"/>
      <c r="B28" s="1149" t="s">
        <v>96</v>
      </c>
      <c r="C28" s="1150"/>
      <c r="D28" s="1150"/>
      <c r="E28" s="1150"/>
      <c r="F28" s="1151"/>
      <c r="G28" s="1123" t="s">
        <v>35</v>
      </c>
      <c r="H28" s="1124"/>
      <c r="I28" s="44" t="s">
        <v>35</v>
      </c>
      <c r="J28" s="46"/>
      <c r="K28" s="65"/>
    </row>
    <row r="29" spans="1:11" s="43" customFormat="1" ht="32.25" customHeight="1">
      <c r="A29" s="46"/>
      <c r="B29" s="1149" t="s">
        <v>97</v>
      </c>
      <c r="C29" s="1150"/>
      <c r="D29" s="1150"/>
      <c r="E29" s="1150"/>
      <c r="F29" s="1151"/>
      <c r="G29" s="1123" t="s">
        <v>35</v>
      </c>
      <c r="H29" s="1124"/>
      <c r="I29" s="44" t="s">
        <v>35</v>
      </c>
      <c r="J29" s="46"/>
      <c r="K29" s="65"/>
    </row>
    <row r="30" spans="1:11" s="43" customFormat="1" ht="32.25" customHeight="1">
      <c r="A30" s="46"/>
      <c r="B30" s="1129" t="s">
        <v>106</v>
      </c>
      <c r="C30" s="1130"/>
      <c r="D30" s="1130"/>
      <c r="E30" s="1130"/>
      <c r="F30" s="1141"/>
      <c r="G30" s="1123" t="s">
        <v>35</v>
      </c>
      <c r="H30" s="1124"/>
      <c r="I30" s="44" t="s">
        <v>35</v>
      </c>
      <c r="J30" s="46"/>
      <c r="K30" s="65"/>
    </row>
    <row r="31" spans="1:11" s="43" customFormat="1" ht="18.95" customHeight="1">
      <c r="A31" s="46"/>
      <c r="B31" s="1129" t="s">
        <v>98</v>
      </c>
      <c r="C31" s="1130"/>
      <c r="D31" s="1130"/>
      <c r="E31" s="1130"/>
      <c r="F31" s="1141"/>
      <c r="G31" s="1123" t="s">
        <v>35</v>
      </c>
      <c r="H31" s="1124"/>
      <c r="I31" s="46"/>
      <c r="J31" s="46"/>
      <c r="K31" s="65"/>
    </row>
    <row r="32" spans="1:11" s="43" customFormat="1" ht="18.95" customHeight="1">
      <c r="A32" s="56">
        <v>10</v>
      </c>
      <c r="B32" s="1144" t="s">
        <v>10</v>
      </c>
      <c r="C32" s="1145"/>
      <c r="D32" s="1145"/>
      <c r="E32" s="1145"/>
      <c r="F32" s="1145"/>
      <c r="G32" s="1123" t="s">
        <v>35</v>
      </c>
      <c r="H32" s="1124"/>
      <c r="I32" s="44" t="s">
        <v>35</v>
      </c>
      <c r="J32" s="44"/>
      <c r="K32" s="45"/>
    </row>
    <row r="33" spans="1:11" s="43" customFormat="1" ht="18.95" customHeight="1">
      <c r="A33" s="64">
        <v>11</v>
      </c>
      <c r="B33" s="1152" t="s">
        <v>11</v>
      </c>
      <c r="C33" s="1153"/>
      <c r="D33" s="1153"/>
      <c r="E33" s="1153"/>
      <c r="F33" s="1153"/>
      <c r="G33" s="1123" t="s">
        <v>35</v>
      </c>
      <c r="H33" s="1124"/>
      <c r="I33" s="44" t="s">
        <v>35</v>
      </c>
      <c r="J33" s="46"/>
      <c r="K33" s="47"/>
    </row>
    <row r="34" spans="1:11" s="43" customFormat="1" ht="18.95" customHeight="1">
      <c r="A34" s="56">
        <v>12</v>
      </c>
      <c r="B34" s="1152" t="s">
        <v>12</v>
      </c>
      <c r="C34" s="1153"/>
      <c r="D34" s="1153"/>
      <c r="E34" s="1153"/>
      <c r="F34" s="1153"/>
      <c r="G34" s="1123" t="s">
        <v>35</v>
      </c>
      <c r="H34" s="1124"/>
      <c r="I34" s="44" t="s">
        <v>35</v>
      </c>
      <c r="J34" s="44"/>
      <c r="K34" s="45"/>
    </row>
    <row r="35" spans="1:11" s="43" customFormat="1" ht="18.95" customHeight="1">
      <c r="A35" s="56">
        <v>13</v>
      </c>
      <c r="B35" s="1142" t="s">
        <v>13</v>
      </c>
      <c r="C35" s="1143"/>
      <c r="D35" s="1143"/>
      <c r="E35" s="1143"/>
      <c r="F35" s="1143"/>
      <c r="G35" s="1123"/>
      <c r="H35" s="1124"/>
      <c r="I35" s="44"/>
      <c r="J35" s="44"/>
      <c r="K35" s="45"/>
    </row>
    <row r="36" spans="1:11" s="43" customFormat="1" ht="18.95" customHeight="1">
      <c r="A36" s="44"/>
      <c r="B36" s="1135" t="s">
        <v>99</v>
      </c>
      <c r="C36" s="1136"/>
      <c r="D36" s="1136"/>
      <c r="E36" s="1136"/>
      <c r="F36" s="1137"/>
      <c r="G36" s="1123" t="s">
        <v>35</v>
      </c>
      <c r="H36" s="1124"/>
      <c r="I36" s="44" t="s">
        <v>35</v>
      </c>
      <c r="J36" s="44"/>
      <c r="K36" s="45"/>
    </row>
    <row r="37" spans="1:11" s="43" customFormat="1" ht="18.95" customHeight="1">
      <c r="A37" s="44"/>
      <c r="B37" s="1135" t="s">
        <v>100</v>
      </c>
      <c r="C37" s="1136"/>
      <c r="D37" s="1136"/>
      <c r="E37" s="1136"/>
      <c r="F37" s="1137"/>
      <c r="G37" s="1123" t="s">
        <v>35</v>
      </c>
      <c r="H37" s="1124"/>
      <c r="I37" s="44" t="s">
        <v>35</v>
      </c>
      <c r="J37" s="44"/>
      <c r="K37" s="45"/>
    </row>
    <row r="38" spans="1:11" s="43" customFormat="1" ht="18.95" customHeight="1">
      <c r="A38" s="56">
        <v>14</v>
      </c>
      <c r="B38" s="1144" t="s">
        <v>101</v>
      </c>
      <c r="C38" s="1145"/>
      <c r="D38" s="1145"/>
      <c r="E38" s="1145"/>
      <c r="F38" s="1145"/>
      <c r="G38" s="1123" t="s">
        <v>35</v>
      </c>
      <c r="H38" s="1124"/>
      <c r="I38" s="44" t="s">
        <v>35</v>
      </c>
      <c r="J38" s="44"/>
      <c r="K38" s="45"/>
    </row>
    <row r="39" spans="1:11" s="43" customFormat="1" ht="18.95" customHeight="1">
      <c r="A39" s="56">
        <v>15</v>
      </c>
      <c r="B39" s="1142" t="s">
        <v>102</v>
      </c>
      <c r="C39" s="1143"/>
      <c r="D39" s="1143"/>
      <c r="E39" s="1143"/>
      <c r="F39" s="1143"/>
      <c r="G39" s="1123" t="s">
        <v>422</v>
      </c>
      <c r="H39" s="1124"/>
      <c r="I39" s="44"/>
      <c r="J39" s="44"/>
      <c r="K39" s="45"/>
    </row>
    <row r="40" spans="1:11" s="43" customFormat="1" ht="18.95" customHeight="1">
      <c r="A40" s="56">
        <v>16</v>
      </c>
      <c r="B40" s="1142" t="s">
        <v>103</v>
      </c>
      <c r="C40" s="1143"/>
      <c r="D40" s="1143"/>
      <c r="E40" s="1143"/>
      <c r="F40" s="1143"/>
      <c r="G40" s="1123" t="s">
        <v>35</v>
      </c>
      <c r="H40" s="1124"/>
      <c r="I40" s="44" t="s">
        <v>35</v>
      </c>
      <c r="J40" s="44"/>
      <c r="K40" s="45"/>
    </row>
    <row r="41" spans="1:11" s="43" customFormat="1" ht="18.95" customHeight="1">
      <c r="A41" s="56">
        <v>17</v>
      </c>
      <c r="B41" s="1152" t="s">
        <v>104</v>
      </c>
      <c r="C41" s="1153"/>
      <c r="D41" s="1153"/>
      <c r="E41" s="1153"/>
      <c r="F41" s="1153"/>
      <c r="G41" s="1123" t="s">
        <v>35</v>
      </c>
      <c r="H41" s="1124"/>
      <c r="I41" s="44" t="s">
        <v>35</v>
      </c>
      <c r="J41" s="44"/>
      <c r="K41" s="45"/>
    </row>
    <row r="42" spans="1:11" s="43" customFormat="1" ht="18.95" customHeight="1">
      <c r="A42" s="56">
        <v>18</v>
      </c>
      <c r="B42" s="1154" t="s">
        <v>105</v>
      </c>
      <c r="C42" s="1155"/>
      <c r="D42" s="1155"/>
      <c r="E42" s="1155"/>
      <c r="F42" s="1155"/>
      <c r="G42" s="1123" t="s">
        <v>35</v>
      </c>
      <c r="H42" s="1124"/>
      <c r="I42" s="44" t="s">
        <v>35</v>
      </c>
      <c r="J42" s="44"/>
      <c r="K42" s="45"/>
    </row>
    <row r="43" spans="1:11" s="43" customFormat="1" ht="18.95" customHeight="1">
      <c r="A43" s="56">
        <v>19</v>
      </c>
      <c r="B43" s="1142" t="s">
        <v>14</v>
      </c>
      <c r="C43" s="1143"/>
      <c r="D43" s="1143"/>
      <c r="E43" s="1143"/>
      <c r="F43" s="1143"/>
      <c r="G43" s="1123"/>
      <c r="H43" s="1124"/>
      <c r="I43" s="44"/>
      <c r="J43" s="44"/>
      <c r="K43" s="45"/>
    </row>
    <row r="44" spans="1:11" s="43" customFormat="1" ht="18.95" customHeight="1">
      <c r="A44" s="48"/>
      <c r="B44" s="1129" t="s">
        <v>112</v>
      </c>
      <c r="C44" s="1130"/>
      <c r="D44" s="1130"/>
      <c r="E44" s="1130"/>
      <c r="F44" s="1130"/>
      <c r="G44" s="1123" t="s">
        <v>35</v>
      </c>
      <c r="H44" s="1124"/>
      <c r="I44" s="44" t="s">
        <v>35</v>
      </c>
      <c r="J44" s="54"/>
      <c r="K44" s="49"/>
    </row>
    <row r="45" spans="1:11" s="43" customFormat="1" ht="27.75" customHeight="1">
      <c r="A45" s="48"/>
      <c r="B45" s="1129" t="s">
        <v>262</v>
      </c>
      <c r="C45" s="1130"/>
      <c r="D45" s="1130"/>
      <c r="E45" s="1130"/>
      <c r="F45" s="1130"/>
      <c r="G45" s="1123" t="s">
        <v>35</v>
      </c>
      <c r="H45" s="1124"/>
      <c r="I45" s="44" t="s">
        <v>35</v>
      </c>
      <c r="J45" s="50"/>
      <c r="K45" s="50"/>
    </row>
    <row r="46" spans="1:11" s="43" customFormat="1" ht="18.95" customHeight="1">
      <c r="A46" s="48"/>
      <c r="B46" s="1129" t="s">
        <v>113</v>
      </c>
      <c r="C46" s="1130"/>
      <c r="D46" s="1130"/>
      <c r="E46" s="1130"/>
      <c r="F46" s="1130"/>
      <c r="G46" s="1123" t="s">
        <v>35</v>
      </c>
      <c r="H46" s="1124"/>
      <c r="I46" s="44" t="s">
        <v>35</v>
      </c>
      <c r="J46" s="50"/>
      <c r="K46" s="50"/>
    </row>
    <row r="47" spans="1:11" s="43" customFormat="1" ht="18.95" customHeight="1">
      <c r="A47" s="48"/>
      <c r="B47" s="1129" t="s">
        <v>261</v>
      </c>
      <c r="C47" s="1130"/>
      <c r="D47" s="1130"/>
      <c r="E47" s="1130"/>
      <c r="F47" s="1130"/>
      <c r="G47" s="1123" t="s">
        <v>35</v>
      </c>
      <c r="H47" s="1124"/>
      <c r="I47" s="44" t="s">
        <v>35</v>
      </c>
      <c r="J47" s="50"/>
      <c r="K47" s="50"/>
    </row>
    <row r="48" spans="1:11" s="43" customFormat="1" ht="30" customHeight="1">
      <c r="A48" s="1132" t="s">
        <v>111</v>
      </c>
      <c r="B48" s="1133"/>
      <c r="C48" s="1133"/>
      <c r="D48" s="1133"/>
      <c r="E48" s="1133"/>
      <c r="F48" s="1133"/>
      <c r="G48" s="1133"/>
      <c r="H48" s="1133"/>
      <c r="I48" s="1133"/>
      <c r="J48" s="1133"/>
      <c r="K48" s="1134"/>
    </row>
    <row r="49" spans="1:11" s="43" customFormat="1" ht="30" customHeight="1">
      <c r="A49" s="1131"/>
      <c r="B49" s="1131"/>
      <c r="C49" s="1131"/>
      <c r="D49" s="1131"/>
      <c r="E49" s="1131"/>
      <c r="F49" s="1131"/>
      <c r="G49" s="1131"/>
      <c r="H49" s="1131"/>
      <c r="I49" s="1131"/>
      <c r="J49" s="1131"/>
      <c r="K49" s="1131"/>
    </row>
    <row r="50" spans="1:11" s="66" customFormat="1" ht="24.95" customHeight="1">
      <c r="A50" s="1125" t="s">
        <v>108</v>
      </c>
      <c r="B50" s="1126"/>
      <c r="C50" s="1126"/>
      <c r="D50" s="1127"/>
      <c r="E50" s="1128" t="s">
        <v>109</v>
      </c>
      <c r="F50" s="1128"/>
      <c r="G50" s="1128"/>
      <c r="H50" s="1128"/>
      <c r="I50" s="1128" t="s">
        <v>110</v>
      </c>
      <c r="J50" s="1128"/>
      <c r="K50" s="1128"/>
    </row>
    <row r="51" spans="1:11" s="43" customFormat="1" ht="14.25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</row>
    <row r="52" spans="1:11" s="43" customFormat="1" ht="14.25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</row>
    <row r="53" spans="1:1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  <row r="58" spans="1:1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spans="1:1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</row>
    <row r="69" spans="1:1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</row>
    <row r="70" spans="1:11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</row>
    <row r="71" spans="1:11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</row>
    <row r="72" spans="1:11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</row>
    <row r="73" spans="1:11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</row>
    <row r="74" spans="1:11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1:11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76" spans="1:11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11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1:11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1:11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1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1:11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1:11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  <row r="83" spans="1:11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</row>
    <row r="84" spans="1:11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</row>
    <row r="85" spans="1:11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</row>
    <row r="86" spans="1:11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1:11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1:11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</row>
    <row r="89" spans="1:11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</row>
    <row r="94" spans="1:11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</row>
    <row r="95" spans="1:11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</row>
    <row r="96" spans="1:11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8" spans="1:11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</row>
    <row r="99" spans="1:11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</row>
    <row r="102" spans="1:11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</row>
    <row r="103" spans="1:11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</row>
    <row r="104" spans="1:11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</row>
    <row r="109" spans="1:11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</row>
    <row r="110" spans="1:11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</row>
    <row r="111" spans="1:11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</row>
    <row r="112" spans="1:11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3" spans="1:11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</row>
    <row r="114" spans="1:11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</row>
    <row r="115" spans="1:11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</row>
    <row r="116" spans="1:11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</row>
    <row r="117" spans="1:11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</row>
    <row r="118" spans="1:11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</row>
    <row r="119" spans="1:11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</row>
    <row r="125" spans="1:11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</row>
    <row r="126" spans="1:11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</row>
    <row r="127" spans="1:11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</row>
    <row r="128" spans="1:11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</row>
    <row r="129" spans="1:11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</row>
    <row r="130" spans="1:11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</row>
    <row r="131" spans="1:11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</row>
    <row r="132" spans="1:11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</row>
    <row r="133" spans="1:11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</row>
    <row r="134" spans="1:11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</row>
    <row r="135" spans="1:11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</row>
    <row r="136" spans="1:11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11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</row>
    <row r="138" spans="1:11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</row>
    <row r="139" spans="1:11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</row>
    <row r="140" spans="1:11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</row>
    <row r="141" spans="1:11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</row>
    <row r="142" spans="1:11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</row>
    <row r="143" spans="1:11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</row>
    <row r="144" spans="1:11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</row>
    <row r="145" spans="1:11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</row>
    <row r="146" spans="1:11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</row>
    <row r="147" spans="1:11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</row>
    <row r="148" spans="1:11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</row>
    <row r="149" spans="1:11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</row>
    <row r="150" spans="1:11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</row>
    <row r="151" spans="1:11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11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</row>
    <row r="153" spans="1:11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</row>
    <row r="154" spans="1:11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</row>
    <row r="155" spans="1:11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</row>
    <row r="156" spans="1:11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</row>
    <row r="157" spans="1:11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</row>
    <row r="158" spans="1:11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</row>
    <row r="159" spans="1:11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</row>
    <row r="160" spans="1:11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</row>
    <row r="161" spans="1:11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</row>
    <row r="162" spans="1:11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</row>
    <row r="163" spans="1:11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</row>
    <row r="164" spans="1:11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</row>
    <row r="165" spans="1:11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</row>
    <row r="166" spans="1:11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11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</row>
    <row r="168" spans="1:11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</row>
    <row r="169" spans="1:11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</row>
    <row r="170" spans="1:11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</row>
    <row r="171" spans="1:11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</row>
    <row r="172" spans="1:11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</row>
    <row r="173" spans="1:11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</row>
    <row r="174" spans="1:11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</row>
    <row r="175" spans="1:11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</row>
    <row r="176" spans="1:11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</row>
    <row r="177" spans="1:11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</row>
    <row r="178" spans="1:11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</row>
    <row r="179" spans="1:11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</row>
    <row r="180" spans="1:11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</row>
    <row r="181" spans="1:11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  <row r="182" spans="1:11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</row>
    <row r="183" spans="1:11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</row>
    <row r="184" spans="1:11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</row>
    <row r="185" spans="1:11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</row>
    <row r="186" spans="1:11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</row>
    <row r="187" spans="1:11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</row>
    <row r="188" spans="1:11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</row>
    <row r="189" spans="1:11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</row>
    <row r="190" spans="1:11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</row>
    <row r="191" spans="1:11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</row>
    <row r="192" spans="1:11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</row>
    <row r="193" spans="1:11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</row>
    <row r="194" spans="1:11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</row>
    <row r="195" spans="1:11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</row>
    <row r="196" spans="1:11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</row>
    <row r="197" spans="1:11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</row>
    <row r="198" spans="1:11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</row>
    <row r="199" spans="1:11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</row>
    <row r="200" spans="1:11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</row>
    <row r="201" spans="1:11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</row>
    <row r="202" spans="1:11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</row>
    <row r="203" spans="1:11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</row>
    <row r="204" spans="1:11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</row>
    <row r="205" spans="1:11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</row>
    <row r="206" spans="1:11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</row>
    <row r="207" spans="1:11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</row>
    <row r="208" spans="1:11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</row>
    <row r="209" spans="1:11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</row>
    <row r="210" spans="1:11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</row>
    <row r="211" spans="1:11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</row>
    <row r="212" spans="1:11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</row>
    <row r="213" spans="1:11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</row>
    <row r="214" spans="1:11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</row>
    <row r="215" spans="1:11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</row>
    <row r="216" spans="1:11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</row>
    <row r="217" spans="1:11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</row>
    <row r="218" spans="1:11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</row>
    <row r="219" spans="1:11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</row>
    <row r="220" spans="1:11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</row>
    <row r="221" spans="1:11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</row>
    <row r="222" spans="1:11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</row>
    <row r="223" spans="1:11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</row>
    <row r="224" spans="1:11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</row>
    <row r="225" spans="1:11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</row>
    <row r="226" spans="1:11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</row>
    <row r="227" spans="1:11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</row>
    <row r="228" spans="1:11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</row>
    <row r="229" spans="1:11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</row>
    <row r="230" spans="1:11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</row>
    <row r="231" spans="1:11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</row>
    <row r="232" spans="1:11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</row>
    <row r="233" spans="1:11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</row>
    <row r="234" spans="1:11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</row>
    <row r="235" spans="1:11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</row>
    <row r="236" spans="1:11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</row>
    <row r="237" spans="1:11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</row>
    <row r="238" spans="1:11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</row>
    <row r="239" spans="1:11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</row>
    <row r="240" spans="1:11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</row>
    <row r="241" spans="1:11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</row>
    <row r="242" spans="1:11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</row>
    <row r="243" spans="1:11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</row>
    <row r="244" spans="1:11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</row>
    <row r="245" spans="1:11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</row>
    <row r="246" spans="1:11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</row>
    <row r="247" spans="1:11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</row>
    <row r="248" spans="1:11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</row>
    <row r="249" spans="1:11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</row>
    <row r="250" spans="1:11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</row>
    <row r="251" spans="1:11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</row>
    <row r="252" spans="1:11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</row>
    <row r="253" spans="1:11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</row>
    <row r="254" spans="1:11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</row>
    <row r="255" spans="1:11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</row>
    <row r="256" spans="1:11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</row>
    <row r="257" spans="1:11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</row>
    <row r="258" spans="1:11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</row>
    <row r="259" spans="1:11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</row>
    <row r="260" spans="1:11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</row>
    <row r="261" spans="1:11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</row>
    <row r="262" spans="1:11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</row>
    <row r="263" spans="1:11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</row>
    <row r="264" spans="1:11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</row>
    <row r="265" spans="1:11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</row>
    <row r="266" spans="1:11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</row>
    <row r="267" spans="1:11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</row>
    <row r="268" spans="1:11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</row>
    <row r="269" spans="1:11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</row>
    <row r="270" spans="1:11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</row>
    <row r="271" spans="1:11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</row>
    <row r="272" spans="1:11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</row>
    <row r="273" spans="1:11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</row>
    <row r="274" spans="1:11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</row>
    <row r="275" spans="1:11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</row>
    <row r="276" spans="1:11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</row>
    <row r="277" spans="1:11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</row>
    <row r="278" spans="1:11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</row>
    <row r="279" spans="1:11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</row>
    <row r="280" spans="1:11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</row>
    <row r="281" spans="1:11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</row>
    <row r="282" spans="1:11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</row>
    <row r="283" spans="1:11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</row>
    <row r="284" spans="1:11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</row>
    <row r="285" spans="1:11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</row>
    <row r="286" spans="1:11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</row>
    <row r="287" spans="1:11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</row>
    <row r="288" spans="1:11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</row>
    <row r="289" spans="1:11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</row>
    <row r="290" spans="1:11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</row>
    <row r="291" spans="1:11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</row>
    <row r="292" spans="1:11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</row>
    <row r="293" spans="1:11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</row>
    <row r="294" spans="1:11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</row>
    <row r="295" spans="1:11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</row>
    <row r="296" spans="1:11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</row>
    <row r="297" spans="1:11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</row>
    <row r="298" spans="1:11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</row>
    <row r="299" spans="1:11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</row>
    <row r="300" spans="1:11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</row>
    <row r="301" spans="1:11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</row>
    <row r="302" spans="1:11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</row>
    <row r="303" spans="1:11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</row>
    <row r="304" spans="1:11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</row>
    <row r="305" spans="1:11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</row>
    <row r="306" spans="1:11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</row>
    <row r="307" spans="1:11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</row>
    <row r="308" spans="1:11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</row>
    <row r="309" spans="1:11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</row>
    <row r="310" spans="1:11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</row>
    <row r="311" spans="1:11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</row>
    <row r="312" spans="1:11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</row>
    <row r="313" spans="1:11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</row>
    <row r="314" spans="1:11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</row>
    <row r="315" spans="1:11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</row>
    <row r="316" spans="1:11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</row>
    <row r="317" spans="1:11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</row>
    <row r="318" spans="1:11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</row>
    <row r="319" spans="1:11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</row>
    <row r="320" spans="1:11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</row>
    <row r="321" spans="1:11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</row>
    <row r="322" spans="1:11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</row>
    <row r="323" spans="1:11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</row>
    <row r="324" spans="1:11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</row>
    <row r="325" spans="1:11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</row>
    <row r="326" spans="1:11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</row>
    <row r="327" spans="1:11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</row>
    <row r="328" spans="1:11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</row>
    <row r="329" spans="1:11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</row>
    <row r="330" spans="1:11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</row>
    <row r="331" spans="1:11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</row>
    <row r="332" spans="1:11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</row>
    <row r="333" spans="1:11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</row>
    <row r="334" spans="1:11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</row>
    <row r="335" spans="1:11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</row>
    <row r="336" spans="1:11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</row>
    <row r="337" spans="1:11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</row>
    <row r="338" spans="1:11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</row>
    <row r="339" spans="1:11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</row>
    <row r="340" spans="1:11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</row>
    <row r="341" spans="1:11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</row>
    <row r="342" spans="1:11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</row>
    <row r="343" spans="1:11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</row>
    <row r="344" spans="1:11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</row>
    <row r="345" spans="1:11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</row>
    <row r="346" spans="1:11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</row>
    <row r="347" spans="1:11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</row>
    <row r="348" spans="1:11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</row>
    <row r="349" spans="1:11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</row>
    <row r="350" spans="1:11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</row>
    <row r="351" spans="1:11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</row>
    <row r="352" spans="1:11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</row>
    <row r="353" spans="1:11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</row>
    <row r="354" spans="1:11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</row>
    <row r="355" spans="1:11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</row>
    <row r="356" spans="1:11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</row>
    <row r="357" spans="1:11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</row>
    <row r="358" spans="1:11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</row>
    <row r="359" spans="1:11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</row>
    <row r="360" spans="1:11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</row>
    <row r="361" spans="1:11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</row>
    <row r="362" spans="1:11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</row>
    <row r="363" spans="1:11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</row>
    <row r="364" spans="1:11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</row>
    <row r="365" spans="1:11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</row>
    <row r="366" spans="1:11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</row>
    <row r="367" spans="1:11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</row>
    <row r="368" spans="1:11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</row>
    <row r="369" spans="1:11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</row>
    <row r="370" spans="1:11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</row>
    <row r="371" spans="1:11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</row>
    <row r="372" spans="1:11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</row>
    <row r="373" spans="1:11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</row>
    <row r="374" spans="1:11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</row>
    <row r="375" spans="1:11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</row>
    <row r="376" spans="1:11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</row>
    <row r="377" spans="1:11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</row>
    <row r="378" spans="1:11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</row>
    <row r="379" spans="1:11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</row>
    <row r="380" spans="1:11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</row>
    <row r="381" spans="1:11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</row>
    <row r="382" spans="1:11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</row>
    <row r="383" spans="1:11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</row>
    <row r="384" spans="1:11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</row>
    <row r="385" spans="1:11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</row>
    <row r="386" spans="1:11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</row>
    <row r="387" spans="1:11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</row>
    <row r="388" spans="1:11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</row>
    <row r="389" spans="1:11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</row>
    <row r="390" spans="1:11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</row>
    <row r="391" spans="1:11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</row>
    <row r="392" spans="1:11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</row>
    <row r="393" spans="1:11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</row>
    <row r="394" spans="1:11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</row>
    <row r="395" spans="1:11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</row>
    <row r="396" spans="1:11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</row>
    <row r="397" spans="1:11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</row>
    <row r="398" spans="1:11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</row>
    <row r="399" spans="1:11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</row>
    <row r="400" spans="1:11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</row>
    <row r="401" spans="1:11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</row>
    <row r="402" spans="1:11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</row>
    <row r="403" spans="1:11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</row>
    <row r="404" spans="1:11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</row>
    <row r="405" spans="1:11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</row>
    <row r="406" spans="1:11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</row>
    <row r="407" spans="1:11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</row>
    <row r="408" spans="1:11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</row>
    <row r="409" spans="1:11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</row>
    <row r="410" spans="1:11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</row>
    <row r="411" spans="1:11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</row>
    <row r="412" spans="1:11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</row>
    <row r="413" spans="1:11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</row>
    <row r="414" spans="1:11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</row>
    <row r="415" spans="1:11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</row>
    <row r="416" spans="1:11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</row>
    <row r="417" spans="1:11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</row>
    <row r="418" spans="1:11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</row>
    <row r="419" spans="1:11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</row>
    <row r="420" spans="1:11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</row>
    <row r="421" spans="1:11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</row>
    <row r="422" spans="1:11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</row>
    <row r="423" spans="1:11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</row>
    <row r="424" spans="1:11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</row>
    <row r="425" spans="1:11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</row>
    <row r="426" spans="1:11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</row>
    <row r="427" spans="1:11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</row>
    <row r="428" spans="1:11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</row>
    <row r="429" spans="1:11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</row>
    <row r="430" spans="1:11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</row>
    <row r="431" spans="1:11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</row>
    <row r="432" spans="1:11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</row>
    <row r="433" spans="1:11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</row>
    <row r="434" spans="1:11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</row>
    <row r="435" spans="1:11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</row>
    <row r="436" spans="1:11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</row>
    <row r="437" spans="1:11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</row>
    <row r="438" spans="1:11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</row>
    <row r="439" spans="1:11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</row>
    <row r="440" spans="1:11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</row>
    <row r="441" spans="1:11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</row>
    <row r="442" spans="1:11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</row>
    <row r="443" spans="1:11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</row>
    <row r="444" spans="1:11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</row>
    <row r="445" spans="1:11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</row>
    <row r="446" spans="1:11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</row>
    <row r="447" spans="1:11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</row>
    <row r="448" spans="1:11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</row>
    <row r="449" spans="1:11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</row>
    <row r="450" spans="1:11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</row>
    <row r="451" spans="1:11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</row>
    <row r="452" spans="1:11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</row>
    <row r="453" spans="1:11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</row>
    <row r="454" spans="1:11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</row>
    <row r="455" spans="1:11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</row>
    <row r="456" spans="1:11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</row>
    <row r="457" spans="1:11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</row>
    <row r="458" spans="1:11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</row>
  </sheetData>
  <mergeCells count="91">
    <mergeCell ref="A1:C1"/>
    <mergeCell ref="C8:G8"/>
    <mergeCell ref="C9:G9"/>
    <mergeCell ref="B18:F18"/>
    <mergeCell ref="A9:B9"/>
    <mergeCell ref="B10:F10"/>
    <mergeCell ref="A4:C4"/>
    <mergeCell ref="D1:K4"/>
    <mergeCell ref="A2:C2"/>
    <mergeCell ref="A3:C3"/>
    <mergeCell ref="B14:F14"/>
    <mergeCell ref="B12:F12"/>
    <mergeCell ref="B13:F13"/>
    <mergeCell ref="B46:F46"/>
    <mergeCell ref="B44:F44"/>
    <mergeCell ref="B45:F45"/>
    <mergeCell ref="B26:F26"/>
    <mergeCell ref="B28:F28"/>
    <mergeCell ref="B33:F33"/>
    <mergeCell ref="B34:F34"/>
    <mergeCell ref="B29:F29"/>
    <mergeCell ref="B32:F32"/>
    <mergeCell ref="B41:F41"/>
    <mergeCell ref="B42:F42"/>
    <mergeCell ref="B43:F43"/>
    <mergeCell ref="B35:F35"/>
    <mergeCell ref="B38:F38"/>
    <mergeCell ref="B39:F39"/>
    <mergeCell ref="B40:F40"/>
    <mergeCell ref="B21:F21"/>
    <mergeCell ref="B31:F31"/>
    <mergeCell ref="B11:F11"/>
    <mergeCell ref="B15:F15"/>
    <mergeCell ref="B16:F16"/>
    <mergeCell ref="B17:F17"/>
    <mergeCell ref="B24:F24"/>
    <mergeCell ref="B20:F20"/>
    <mergeCell ref="B22:F22"/>
    <mergeCell ref="B19:F19"/>
    <mergeCell ref="B23:F23"/>
    <mergeCell ref="B30:F30"/>
    <mergeCell ref="B25:F25"/>
    <mergeCell ref="B27:F27"/>
    <mergeCell ref="B37:F37"/>
    <mergeCell ref="B36:F36"/>
    <mergeCell ref="G36:H36"/>
    <mergeCell ref="G37:H37"/>
    <mergeCell ref="G10:H10"/>
    <mergeCell ref="G11:H11"/>
    <mergeCell ref="G15:H15"/>
    <mergeCell ref="G16:H16"/>
    <mergeCell ref="G17:H17"/>
    <mergeCell ref="G18:H18"/>
    <mergeCell ref="G19:H19"/>
    <mergeCell ref="G27:H27"/>
    <mergeCell ref="G25:H25"/>
    <mergeCell ref="G22:H22"/>
    <mergeCell ref="G24:H24"/>
    <mergeCell ref="G32:H32"/>
    <mergeCell ref="A50:D50"/>
    <mergeCell ref="E50:H50"/>
    <mergeCell ref="G47:H47"/>
    <mergeCell ref="B47:F47"/>
    <mergeCell ref="A49:D49"/>
    <mergeCell ref="E49:H49"/>
    <mergeCell ref="A48:K48"/>
    <mergeCell ref="I49:K49"/>
    <mergeCell ref="I50:K50"/>
    <mergeCell ref="G46:H46"/>
    <mergeCell ref="G26:H26"/>
    <mergeCell ref="G28:H28"/>
    <mergeCell ref="G29:H29"/>
    <mergeCell ref="G30:H30"/>
    <mergeCell ref="G38:H38"/>
    <mergeCell ref="G39:H39"/>
    <mergeCell ref="G40:H40"/>
    <mergeCell ref="G41:H41"/>
    <mergeCell ref="G45:H45"/>
    <mergeCell ref="G42:H42"/>
    <mergeCell ref="G43:H43"/>
    <mergeCell ref="G44:H44"/>
    <mergeCell ref="G33:H33"/>
    <mergeCell ref="G34:H34"/>
    <mergeCell ref="G35:H35"/>
    <mergeCell ref="G31:H31"/>
    <mergeCell ref="G23:H23"/>
    <mergeCell ref="G12:H12"/>
    <mergeCell ref="G13:H13"/>
    <mergeCell ref="G14:H14"/>
    <mergeCell ref="G21:H21"/>
    <mergeCell ref="G20:H20"/>
  </mergeCells>
  <phoneticPr fontId="25" type="noConversion"/>
  <hyperlinks>
    <hyperlink ref="B12:F12" location="'1A. Drawing'!A1" display="A. Drawing with baloon Marking" xr:uid="{00000000-0004-0000-0100-000000000000}"/>
    <hyperlink ref="B13:F13" location="'1B. Bill Of Material  '!A1" display="B. Bill of Material" xr:uid="{00000000-0004-0000-0100-000001000000}"/>
    <hyperlink ref="B14:F14" location="'1C. Testing Standard'!A1" display="C. Testing Standard" xr:uid="{00000000-0004-0000-0100-000002000000}"/>
    <hyperlink ref="B16:F16" location="'3. Customer Engg. Approval'!A1" display=" Customer Engg. Approval, If Required " xr:uid="{00000000-0004-0000-0100-000003000000}"/>
    <hyperlink ref="B17:F17" location="'4. DFMEA'!A1" display=" Design FMEA, If Applicable" xr:uid="{00000000-0004-0000-0100-000004000000}"/>
    <hyperlink ref="B18:F18" location="'5. PFD'!A1" display=" Process Flow Diagram" xr:uid="{00000000-0004-0000-0100-000005000000}"/>
    <hyperlink ref="B19:F19" location="'6A Characteristic Matrix'!A1" display=" Process FMEA" xr:uid="{00000000-0004-0000-0100-000006000000}"/>
    <hyperlink ref="B21:F21" location="'7A. Layout Inspection Report'!A1" display="A. Layout Inspection Report" xr:uid="{00000000-0004-0000-0100-000007000000}"/>
    <hyperlink ref="B22:F22" location="'7B. PDI Report'!A1" display="B. PDI Report" xr:uid="{00000000-0004-0000-0100-000008000000}"/>
    <hyperlink ref="B24:F24" location="'8A. Mechanical Properties'!A1" display="A. Mechanical Properties Test Report" xr:uid="{00000000-0004-0000-0100-000009000000}"/>
    <hyperlink ref="B25:F25" location="'8B. Chemical Properties'!A1" display="B. Chemical Properties Test Report" xr:uid="{00000000-0004-0000-0100-00000A000000}"/>
    <hyperlink ref="B26:F26" location="'8B. Performance Test Report'!A1" display="C. Functional Test Report (SST, CASS, Validation Test)" xr:uid="{00000000-0004-0000-0100-00000B000000}"/>
    <hyperlink ref="B28:F28" location="'9A. List of Sign parameter'!A1" display="A. List of Significant Parameter" xr:uid="{00000000-0004-0000-0100-00000C000000}"/>
    <hyperlink ref="B29:F29" location="'9B. Process Capability Safety'!A1" display="B. Process capability Study for all significant parameter." xr:uid="{00000000-0004-0000-0100-00000D000000}"/>
    <hyperlink ref="B30:F30" location="'9C. Fit, Fun &amp; Aesthetic'!A1" display="C. Study of Fitment, Function &amp; aesthetic Parameter" xr:uid="{00000000-0004-0000-0100-00000E000000}"/>
    <hyperlink ref="B31:F31" location="'9D. List of Pokayoke'!A1" display="D. List of Pokayoke" xr:uid="{00000000-0004-0000-0100-00000F000000}"/>
    <hyperlink ref="B37:F37" location="'13B. PSW - 4th Edition'!A1" display="B. PSW with weight as per sheet A" xr:uid="{00000000-0004-0000-0100-000010000000}"/>
    <hyperlink ref="B36:F36" location="'13A. Weight Sheet'!A1" display="A. Weight Details" xr:uid="{00000000-0004-0000-0100-000011000000}"/>
    <hyperlink ref="B38:F38" location="'14. AAR'!A1" display="Appearance Approval Report" xr:uid="{00000000-0004-0000-0100-000012000000}"/>
    <hyperlink ref="B45:F45" location="'19B. List of Supplier'!A1" display="B. Raw material source or outsource Supplier details" xr:uid="{00000000-0004-0000-0100-000013000000}"/>
    <hyperlink ref="B46:F46" location="'19C. Photos of Mc eqpts'!A1" display="C. Manufacturing Process details" xr:uid="{00000000-0004-0000-0100-000014000000}"/>
    <hyperlink ref="B47:F47" location="'19D. Supplier Contact Format'!A1" display="D. Supplier Contact Details" xr:uid="{00000000-0004-0000-0100-000015000000}"/>
    <hyperlink ref="B44:F44" location="'19A. Packing standard'!A1" display="A. Packing standard" xr:uid="{00000000-0004-0000-0100-000016000000}"/>
    <hyperlink ref="B32:F32" location="'10. Gauge R&amp;R (Variable)'!A1" display=" Measurement System Analysis Studies" xr:uid="{00000000-0004-0000-0100-000017000000}"/>
    <hyperlink ref="B42:F42" location="'18. Checking Aids'!A1" display="Checking Aids" xr:uid="{00000000-0004-0000-0100-000018000000}"/>
    <hyperlink ref="B34:F34" location="'12. Control Plan'!A1" display=" Control Plan " xr:uid="{00000000-0004-0000-0100-000019000000}"/>
    <hyperlink ref="B33:F33" location="'11.Qualified Labroatary Docume '!A1" display=" Qualified Laboratory Documentation" xr:uid="{00000000-0004-0000-0100-00001A000000}"/>
    <hyperlink ref="B41:F41" location="'17. Master Sample'!A1" display="Master Sample" xr:uid="{00000000-0004-0000-0100-00001B000000}"/>
  </hyperlinks>
  <printOptions gridLinesSet="0"/>
  <pageMargins left="0.5" right="0.2" top="0.2" bottom="0.2" header="0.2" footer="0.2"/>
  <pageSetup paperSize="9" scale="8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indexed="42"/>
  </sheetPr>
  <dimension ref="A1:K16"/>
  <sheetViews>
    <sheetView showGridLines="0" view="pageBreakPreview" zoomScaleSheetLayoutView="100" workbookViewId="0">
      <selection activeCell="M7" sqref="M7"/>
    </sheetView>
  </sheetViews>
  <sheetFormatPr defaultRowHeight="12.75"/>
  <cols>
    <col min="1" max="1" width="6.85546875" style="561" bestFit="1" customWidth="1"/>
    <col min="2" max="2" width="24.28515625" customWidth="1"/>
    <col min="3" max="3" width="14.7109375" customWidth="1"/>
    <col min="4" max="4" width="10.5703125" customWidth="1"/>
    <col min="5" max="5" width="7" customWidth="1"/>
    <col min="6" max="6" width="21.42578125" customWidth="1"/>
    <col min="7" max="7" width="16.85546875" customWidth="1"/>
    <col min="8" max="8" width="23" customWidth="1"/>
    <col min="9" max="9" width="12.28515625" customWidth="1"/>
    <col min="10" max="10" width="16" customWidth="1"/>
    <col min="11" max="11" width="14.7109375" customWidth="1"/>
  </cols>
  <sheetData>
    <row r="1" spans="1:11" ht="15.95" customHeight="1" thickTop="1">
      <c r="A1" s="1448" t="s">
        <v>638</v>
      </c>
      <c r="B1" s="1449"/>
      <c r="C1" s="1439" t="s">
        <v>413</v>
      </c>
      <c r="D1" s="1440"/>
      <c r="E1" s="1440"/>
      <c r="F1" s="1440"/>
      <c r="G1" s="1440"/>
      <c r="H1" s="1440"/>
      <c r="I1" s="1440"/>
      <c r="J1" s="1440"/>
      <c r="K1" s="1441"/>
    </row>
    <row r="2" spans="1:11" ht="15.95" customHeight="1">
      <c r="A2" s="1450"/>
      <c r="B2" s="1451"/>
      <c r="C2" s="1442"/>
      <c r="D2" s="1443"/>
      <c r="E2" s="1443"/>
      <c r="F2" s="1443"/>
      <c r="G2" s="1443"/>
      <c r="H2" s="1443"/>
      <c r="I2" s="1443"/>
      <c r="J2" s="1443"/>
      <c r="K2" s="1444"/>
    </row>
    <row r="3" spans="1:11" ht="15.95" customHeight="1">
      <c r="A3" s="1450"/>
      <c r="B3" s="1451"/>
      <c r="C3" s="1442"/>
      <c r="D3" s="1443"/>
      <c r="E3" s="1443"/>
      <c r="F3" s="1443"/>
      <c r="G3" s="1443"/>
      <c r="H3" s="1443"/>
      <c r="I3" s="1443"/>
      <c r="J3" s="1443"/>
      <c r="K3" s="1444"/>
    </row>
    <row r="4" spans="1:11" ht="15.95" customHeight="1" thickBot="1">
      <c r="A4" s="1452" t="s">
        <v>582</v>
      </c>
      <c r="B4" s="1453"/>
      <c r="C4" s="1445"/>
      <c r="D4" s="1446"/>
      <c r="E4" s="1446"/>
      <c r="F4" s="1446"/>
      <c r="G4" s="1446"/>
      <c r="H4" s="1446"/>
      <c r="I4" s="1446"/>
      <c r="J4" s="1446"/>
      <c r="K4" s="1447"/>
    </row>
    <row r="5" spans="1:11" s="100" customFormat="1" ht="51" customHeight="1" thickTop="1">
      <c r="A5" s="99" t="s">
        <v>71</v>
      </c>
      <c r="B5" s="99" t="s">
        <v>160</v>
      </c>
      <c r="C5" s="99" t="s">
        <v>133</v>
      </c>
      <c r="D5" s="99" t="s">
        <v>161</v>
      </c>
      <c r="E5" s="99" t="s">
        <v>162</v>
      </c>
      <c r="F5" s="99" t="s">
        <v>163</v>
      </c>
      <c r="G5" s="99" t="s">
        <v>164</v>
      </c>
      <c r="H5" s="99" t="s">
        <v>165</v>
      </c>
      <c r="I5" s="99" t="s">
        <v>166</v>
      </c>
      <c r="J5" s="99" t="s">
        <v>167</v>
      </c>
      <c r="K5" s="99" t="s">
        <v>168</v>
      </c>
    </row>
    <row r="6" spans="1:11" s="101" customFormat="1" ht="30" customHeight="1">
      <c r="A6" s="1436" t="s">
        <v>501</v>
      </c>
      <c r="B6" s="1437"/>
      <c r="C6" s="1437"/>
      <c r="D6" s="1437"/>
      <c r="E6" s="1437"/>
      <c r="F6" s="1437"/>
      <c r="G6" s="1437"/>
      <c r="H6" s="1437"/>
      <c r="I6" s="1437"/>
      <c r="J6" s="1437"/>
      <c r="K6" s="1438"/>
    </row>
    <row r="7" spans="1:11" ht="30" customHeight="1">
      <c r="A7" s="560">
        <v>1</v>
      </c>
      <c r="B7" s="560" t="s">
        <v>534</v>
      </c>
      <c r="C7" s="560" t="s">
        <v>683</v>
      </c>
      <c r="D7" s="560" t="s">
        <v>4</v>
      </c>
      <c r="E7" s="560"/>
      <c r="F7" s="560" t="s">
        <v>487</v>
      </c>
      <c r="G7" s="560" t="s">
        <v>514</v>
      </c>
      <c r="H7" s="560" t="s">
        <v>487</v>
      </c>
      <c r="I7" s="560"/>
      <c r="J7" s="560"/>
      <c r="K7" s="560"/>
    </row>
    <row r="8" spans="1:11" ht="30" customHeight="1">
      <c r="A8" s="560"/>
      <c r="B8" s="560"/>
      <c r="C8" s="465"/>
      <c r="D8" s="560"/>
      <c r="E8" s="560"/>
      <c r="F8" s="560"/>
      <c r="G8" s="560"/>
      <c r="H8" s="560"/>
      <c r="I8" s="560"/>
      <c r="J8" s="560"/>
      <c r="K8" s="560"/>
    </row>
    <row r="9" spans="1:11" ht="30" customHeight="1">
      <c r="A9" s="1436" t="s">
        <v>502</v>
      </c>
      <c r="B9" s="1437"/>
      <c r="C9" s="1437"/>
      <c r="D9" s="1437"/>
      <c r="E9" s="1437"/>
      <c r="F9" s="1437"/>
      <c r="G9" s="1437"/>
      <c r="H9" s="1437"/>
      <c r="I9" s="1437"/>
      <c r="J9" s="1437"/>
      <c r="K9" s="1438"/>
    </row>
    <row r="10" spans="1:11" ht="30" customHeight="1">
      <c r="A10" s="560">
        <v>1</v>
      </c>
      <c r="B10" s="560" t="s">
        <v>548</v>
      </c>
      <c r="C10" s="641" t="s">
        <v>684</v>
      </c>
      <c r="D10" s="560" t="s">
        <v>4</v>
      </c>
      <c r="E10" s="560"/>
      <c r="F10" s="560" t="s">
        <v>487</v>
      </c>
      <c r="G10" s="560" t="s">
        <v>514</v>
      </c>
      <c r="H10" s="560" t="s">
        <v>487</v>
      </c>
      <c r="I10" s="560"/>
      <c r="J10" s="560"/>
      <c r="K10" s="560"/>
    </row>
    <row r="11" spans="1:11" ht="30" customHeight="1">
      <c r="A11" s="560">
        <v>2</v>
      </c>
      <c r="B11" s="560" t="s">
        <v>685</v>
      </c>
      <c r="C11" s="641" t="s">
        <v>686</v>
      </c>
      <c r="D11" s="560" t="s">
        <v>4</v>
      </c>
      <c r="E11" s="560"/>
      <c r="F11" s="560" t="s">
        <v>487</v>
      </c>
      <c r="G11" s="560" t="s">
        <v>514</v>
      </c>
      <c r="H11" s="560" t="s">
        <v>487</v>
      </c>
      <c r="I11" s="560"/>
      <c r="J11" s="560"/>
      <c r="K11" s="560"/>
    </row>
    <row r="12" spans="1:11" ht="30" customHeight="1">
      <c r="A12" s="560"/>
      <c r="B12" s="560"/>
      <c r="C12" s="560"/>
      <c r="D12" s="560"/>
      <c r="E12" s="560"/>
      <c r="F12" s="560"/>
      <c r="G12" s="560"/>
      <c r="H12" s="560"/>
      <c r="I12" s="560"/>
      <c r="J12" s="560"/>
      <c r="K12" s="560"/>
    </row>
    <row r="13" spans="1:11" ht="30" customHeight="1">
      <c r="A13" s="1436" t="s">
        <v>503</v>
      </c>
      <c r="B13" s="1437"/>
      <c r="C13" s="1437"/>
      <c r="D13" s="1437"/>
      <c r="E13" s="1437"/>
      <c r="F13" s="1437"/>
      <c r="G13" s="1437"/>
      <c r="H13" s="1437"/>
      <c r="I13" s="1437"/>
      <c r="J13" s="1437"/>
      <c r="K13" s="1438"/>
    </row>
    <row r="14" spans="1:11" ht="30" customHeight="1">
      <c r="A14" s="560">
        <v>1</v>
      </c>
      <c r="B14" s="560" t="s">
        <v>490</v>
      </c>
      <c r="C14" s="560" t="s">
        <v>488</v>
      </c>
      <c r="D14" s="560" t="s">
        <v>4</v>
      </c>
      <c r="E14" s="560"/>
      <c r="F14" s="560" t="s">
        <v>409</v>
      </c>
      <c r="G14" s="562">
        <v>1</v>
      </c>
      <c r="H14" s="560" t="s">
        <v>409</v>
      </c>
      <c r="I14" s="560"/>
      <c r="J14" s="560"/>
      <c r="K14" s="560"/>
    </row>
    <row r="15" spans="1:11" ht="30" customHeight="1">
      <c r="A15" s="560"/>
      <c r="B15" s="560"/>
      <c r="C15" s="560"/>
      <c r="D15" s="560"/>
      <c r="E15" s="560"/>
      <c r="F15" s="560"/>
      <c r="G15" s="562"/>
      <c r="H15" s="560"/>
      <c r="I15" s="560"/>
      <c r="J15" s="560"/>
      <c r="K15" s="560"/>
    </row>
    <row r="16" spans="1:11" ht="30" customHeight="1">
      <c r="A16" s="560"/>
      <c r="B16" s="560"/>
      <c r="C16" s="560"/>
      <c r="D16" s="560"/>
      <c r="E16" s="560"/>
      <c r="F16" s="560"/>
      <c r="G16" s="560"/>
      <c r="H16" s="560"/>
      <c r="I16" s="560"/>
      <c r="J16" s="560"/>
      <c r="K16" s="560"/>
    </row>
  </sheetData>
  <mergeCells count="6">
    <mergeCell ref="A13:K13"/>
    <mergeCell ref="C1:K4"/>
    <mergeCell ref="A1:B3"/>
    <mergeCell ref="A4:B4"/>
    <mergeCell ref="A6:K6"/>
    <mergeCell ref="A9:K9"/>
  </mergeCells>
  <phoneticPr fontId="25" type="noConversion"/>
  <printOptions horizontalCentered="1" verticalCentered="1"/>
  <pageMargins left="0.35" right="0.2" top="0.84" bottom="0.5" header="0.5" footer="0.5"/>
  <pageSetup paperSize="9" scale="8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>
    <tabColor indexed="42"/>
  </sheetPr>
  <dimension ref="A1:G19"/>
  <sheetViews>
    <sheetView showGridLines="0" view="pageBreakPreview" workbookViewId="0">
      <selection activeCell="O6" sqref="O6"/>
    </sheetView>
  </sheetViews>
  <sheetFormatPr defaultRowHeight="12.75"/>
  <cols>
    <col min="1" max="1" width="11.140625" style="403" customWidth="1"/>
    <col min="2" max="2" width="20.7109375" style="403" customWidth="1"/>
    <col min="3" max="3" width="16.5703125" style="403" customWidth="1"/>
    <col min="4" max="4" width="21" style="403" customWidth="1"/>
    <col min="5" max="5" width="24.42578125" style="403" customWidth="1"/>
    <col min="6" max="6" width="16.42578125" style="403" customWidth="1"/>
    <col min="7" max="16384" width="9.140625" style="403"/>
  </cols>
  <sheetData>
    <row r="1" spans="1:7" ht="12.75" customHeight="1" thickTop="1">
      <c r="A1" s="1456" t="s">
        <v>638</v>
      </c>
      <c r="B1" s="1457"/>
      <c r="C1" s="1460" t="s">
        <v>414</v>
      </c>
      <c r="D1" s="1461"/>
      <c r="E1" s="1461"/>
      <c r="F1" s="1462"/>
    </row>
    <row r="2" spans="1:7" ht="12.75" customHeight="1">
      <c r="A2" s="1458"/>
      <c r="B2" s="1459"/>
      <c r="C2" s="1463"/>
      <c r="D2" s="1464"/>
      <c r="E2" s="1464"/>
      <c r="F2" s="1465"/>
    </row>
    <row r="3" spans="1:7" ht="12.75" customHeight="1">
      <c r="A3" s="1458"/>
      <c r="B3" s="1459"/>
      <c r="C3" s="1463"/>
      <c r="D3" s="1464"/>
      <c r="E3" s="1464"/>
      <c r="F3" s="1465"/>
    </row>
    <row r="4" spans="1:7" ht="18" customHeight="1">
      <c r="A4" s="1454" t="s">
        <v>580</v>
      </c>
      <c r="B4" s="1455"/>
      <c r="C4" s="1466"/>
      <c r="D4" s="1467"/>
      <c r="E4" s="1467"/>
      <c r="F4" s="1468"/>
    </row>
    <row r="5" spans="1:7" ht="27.75" customHeight="1">
      <c r="A5" s="475" t="s">
        <v>379</v>
      </c>
      <c r="B5" s="476" t="s">
        <v>71</v>
      </c>
      <c r="C5" s="472" t="s">
        <v>380</v>
      </c>
      <c r="D5" s="473" t="s">
        <v>381</v>
      </c>
      <c r="E5" s="473" t="s">
        <v>382</v>
      </c>
      <c r="F5" s="474" t="s">
        <v>241</v>
      </c>
    </row>
    <row r="6" spans="1:7" ht="87.75" customHeight="1">
      <c r="A6" s="419"/>
      <c r="B6" s="404"/>
      <c r="C6" s="405"/>
      <c r="D6" s="406"/>
      <c r="E6" s="406"/>
      <c r="F6" s="430"/>
      <c r="G6" s="539" t="s">
        <v>0</v>
      </c>
    </row>
    <row r="7" spans="1:7" ht="51.95" customHeight="1">
      <c r="A7" s="410"/>
      <c r="B7" s="404"/>
      <c r="C7" s="405"/>
      <c r="D7" s="406"/>
      <c r="E7" s="406"/>
      <c r="F7" s="430"/>
    </row>
    <row r="8" spans="1:7" ht="51.95" customHeight="1">
      <c r="A8" s="410"/>
      <c r="B8" s="404"/>
      <c r="C8" s="405"/>
      <c r="D8" s="407"/>
      <c r="E8" s="407"/>
      <c r="F8" s="430"/>
    </row>
    <row r="9" spans="1:7" ht="51.95" customHeight="1">
      <c r="A9" s="410"/>
      <c r="B9" s="404"/>
      <c r="C9" s="423"/>
      <c r="D9" s="408"/>
      <c r="E9" s="408"/>
      <c r="F9" s="431"/>
    </row>
    <row r="10" spans="1:7" ht="51.95" customHeight="1">
      <c r="A10" s="410"/>
      <c r="B10" s="420"/>
      <c r="C10" s="412"/>
      <c r="D10" s="422"/>
      <c r="E10" s="409"/>
      <c r="F10" s="432"/>
    </row>
    <row r="11" spans="1:7" ht="51.95" customHeight="1">
      <c r="A11" s="410"/>
      <c r="B11" s="404"/>
      <c r="C11" s="411"/>
      <c r="D11" s="410"/>
      <c r="E11" s="410"/>
      <c r="F11" s="410"/>
    </row>
    <row r="12" spans="1:7" ht="51.95" customHeight="1">
      <c r="A12" s="410"/>
      <c r="B12" s="404"/>
      <c r="C12" s="412"/>
      <c r="D12" s="410"/>
      <c r="E12" s="410"/>
      <c r="F12" s="410"/>
    </row>
    <row r="13" spans="1:7" ht="51.95" customHeight="1">
      <c r="A13" s="419"/>
      <c r="B13" s="404"/>
      <c r="C13" s="413"/>
      <c r="D13" s="406"/>
      <c r="E13" s="406"/>
      <c r="F13" s="430"/>
    </row>
    <row r="14" spans="1:7" s="415" customFormat="1" ht="51.95" customHeight="1">
      <c r="A14" s="410"/>
      <c r="B14" s="420"/>
      <c r="C14" s="414"/>
      <c r="D14" s="414"/>
      <c r="E14" s="414"/>
      <c r="F14" s="414"/>
    </row>
    <row r="15" spans="1:7" s="415" customFormat="1" ht="51.95" customHeight="1">
      <c r="A15" s="410"/>
      <c r="B15" s="420"/>
      <c r="C15" s="410"/>
      <c r="D15" s="410"/>
      <c r="E15" s="410"/>
      <c r="F15" s="410"/>
    </row>
    <row r="16" spans="1:7" s="415" customFormat="1" ht="51.95" customHeight="1">
      <c r="A16" s="410"/>
      <c r="B16" s="420"/>
      <c r="C16" s="410"/>
      <c r="D16" s="410"/>
      <c r="E16" s="410"/>
      <c r="F16" s="410"/>
    </row>
    <row r="17" spans="1:6" s="415" customFormat="1" ht="12.75" customHeight="1">
      <c r="A17" s="424"/>
      <c r="B17" s="425"/>
      <c r="C17" s="426"/>
      <c r="D17" s="426"/>
      <c r="E17" s="426"/>
      <c r="F17" s="427"/>
    </row>
    <row r="18" spans="1:6" ht="12.75" customHeight="1">
      <c r="A18" s="428" t="s">
        <v>383</v>
      </c>
      <c r="C18" s="416"/>
      <c r="D18" s="416"/>
      <c r="E18" s="416"/>
      <c r="F18" s="429"/>
    </row>
    <row r="19" spans="1:6" ht="12.75" customHeight="1">
      <c r="A19" s="421" t="s">
        <v>384</v>
      </c>
      <c r="B19" s="417"/>
      <c r="C19" s="417"/>
      <c r="D19" s="417"/>
      <c r="E19" s="417"/>
      <c r="F19" s="418"/>
    </row>
  </sheetData>
  <mergeCells count="3">
    <mergeCell ref="A4:B4"/>
    <mergeCell ref="A1:B3"/>
    <mergeCell ref="C1:F4"/>
  </mergeCells>
  <phoneticPr fontId="25" type="noConversion"/>
  <pageMargins left="0.75" right="0.2" top="0.75" bottom="0.2" header="0.2" footer="0.2"/>
  <pageSetup scale="8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tabColor indexed="42"/>
  </sheetPr>
  <dimension ref="A1:N66"/>
  <sheetViews>
    <sheetView showGridLines="0" zoomScale="90" zoomScaleNormal="90" workbookViewId="0">
      <selection activeCell="Q31" sqref="Q31"/>
    </sheetView>
  </sheetViews>
  <sheetFormatPr defaultRowHeight="12.75"/>
  <cols>
    <col min="1" max="1" width="16.7109375" style="208" customWidth="1"/>
    <col min="2" max="2" width="9.28515625" style="208" bestFit="1" customWidth="1"/>
    <col min="3" max="12" width="8.7109375" style="208" customWidth="1"/>
    <col min="13" max="14" width="10.7109375" style="208" customWidth="1"/>
    <col min="15" max="16384" width="9.140625" style="208"/>
  </cols>
  <sheetData>
    <row r="1" spans="1:14" ht="14.1" customHeight="1">
      <c r="A1" s="1469"/>
      <c r="B1" s="1470"/>
      <c r="C1" s="1486" t="s">
        <v>264</v>
      </c>
      <c r="D1" s="1487"/>
      <c r="E1" s="1487"/>
      <c r="F1" s="1487"/>
      <c r="G1" s="1487"/>
      <c r="H1" s="1487"/>
      <c r="I1" s="1487"/>
      <c r="J1" s="1487"/>
      <c r="K1" s="1487"/>
      <c r="L1" s="1487"/>
      <c r="M1" s="1487"/>
      <c r="N1" s="1488"/>
    </row>
    <row r="2" spans="1:14" ht="14.1" customHeight="1">
      <c r="A2" s="1471"/>
      <c r="B2" s="1472"/>
      <c r="C2" s="1489"/>
      <c r="D2" s="1490"/>
      <c r="E2" s="1490"/>
      <c r="F2" s="1490"/>
      <c r="G2" s="1490"/>
      <c r="H2" s="1490"/>
      <c r="I2" s="1490"/>
      <c r="J2" s="1490"/>
      <c r="K2" s="1490"/>
      <c r="L2" s="1490"/>
      <c r="M2" s="1490"/>
      <c r="N2" s="1491"/>
    </row>
    <row r="3" spans="1:14" ht="14.1" customHeight="1">
      <c r="A3" s="1471"/>
      <c r="B3" s="1472"/>
      <c r="C3" s="1489"/>
      <c r="D3" s="1490"/>
      <c r="E3" s="1490"/>
      <c r="F3" s="1490"/>
      <c r="G3" s="1490"/>
      <c r="H3" s="1490"/>
      <c r="I3" s="1490"/>
      <c r="J3" s="1490"/>
      <c r="K3" s="1490"/>
      <c r="L3" s="1490"/>
      <c r="M3" s="1490"/>
      <c r="N3" s="1491"/>
    </row>
    <row r="4" spans="1:14" ht="14.1" customHeight="1" thickBot="1">
      <c r="A4" s="1479" t="s">
        <v>583</v>
      </c>
      <c r="B4" s="1480"/>
      <c r="C4" s="1492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4"/>
    </row>
    <row r="5" spans="1:14">
      <c r="A5" s="1481" t="s">
        <v>265</v>
      </c>
      <c r="B5" s="1482"/>
      <c r="C5" s="1483" t="s">
        <v>483</v>
      </c>
      <c r="D5" s="1484"/>
      <c r="E5" s="1484"/>
      <c r="F5" s="1484"/>
      <c r="G5" s="500"/>
      <c r="H5" s="500"/>
      <c r="I5" s="500"/>
      <c r="J5" s="500"/>
      <c r="K5" s="500"/>
      <c r="L5" s="500"/>
      <c r="M5" s="500"/>
      <c r="N5" s="501"/>
    </row>
    <row r="6" spans="1:14" ht="15">
      <c r="A6" s="1475" t="s">
        <v>266</v>
      </c>
      <c r="B6" s="1476"/>
      <c r="C6" s="1477" t="s">
        <v>484</v>
      </c>
      <c r="D6" s="1485"/>
      <c r="E6" s="1485"/>
      <c r="F6" s="1485"/>
      <c r="G6" s="540" t="s">
        <v>0</v>
      </c>
      <c r="L6" s="210" t="s">
        <v>243</v>
      </c>
      <c r="M6" s="1473" t="s">
        <v>701</v>
      </c>
      <c r="N6" s="1474"/>
    </row>
    <row r="7" spans="1:14">
      <c r="A7" s="1475" t="s">
        <v>267</v>
      </c>
      <c r="B7" s="1476"/>
      <c r="C7" s="1477" t="s">
        <v>910</v>
      </c>
      <c r="D7" s="1477"/>
      <c r="E7" s="1477"/>
      <c r="F7" s="1477"/>
      <c r="H7" s="211" t="s">
        <v>268</v>
      </c>
      <c r="I7" s="212"/>
      <c r="J7" s="213"/>
      <c r="N7" s="209"/>
    </row>
    <row r="8" spans="1:14">
      <c r="A8" s="1475" t="s">
        <v>269</v>
      </c>
      <c r="B8" s="1476"/>
      <c r="C8" s="1477" t="s">
        <v>851</v>
      </c>
      <c r="D8" s="1477"/>
      <c r="E8" s="1477"/>
      <c r="F8" s="1477"/>
      <c r="H8" s="214" t="s">
        <v>270</v>
      </c>
      <c r="I8" s="215"/>
      <c r="J8" s="216">
        <v>10</v>
      </c>
      <c r="N8" s="217"/>
    </row>
    <row r="9" spans="1:14">
      <c r="A9" s="1475" t="s">
        <v>271</v>
      </c>
      <c r="B9" s="1476"/>
      <c r="C9" s="1477" t="s">
        <v>850</v>
      </c>
      <c r="D9" s="1478"/>
      <c r="E9" s="1478"/>
      <c r="F9" s="1478"/>
      <c r="H9" s="214" t="s">
        <v>272</v>
      </c>
      <c r="I9" s="215"/>
      <c r="J9" s="216">
        <v>3</v>
      </c>
      <c r="L9" s="218"/>
      <c r="M9" s="219"/>
      <c r="N9" s="220"/>
    </row>
    <row r="10" spans="1:14">
      <c r="A10" s="1475" t="s">
        <v>273</v>
      </c>
      <c r="B10" s="1476"/>
      <c r="C10" s="1477" t="s">
        <v>516</v>
      </c>
      <c r="D10" s="1477"/>
      <c r="E10" s="1477"/>
      <c r="F10" s="1477"/>
      <c r="H10" s="221" t="s">
        <v>274</v>
      </c>
      <c r="I10" s="222"/>
      <c r="J10" s="223">
        <v>3</v>
      </c>
      <c r="L10" s="219"/>
      <c r="M10" s="219"/>
      <c r="N10" s="220"/>
    </row>
    <row r="11" spans="1:14">
      <c r="A11" s="1475" t="s">
        <v>275</v>
      </c>
      <c r="B11" s="1476"/>
      <c r="C11" s="1477" t="s">
        <v>849</v>
      </c>
      <c r="D11" s="1477"/>
      <c r="E11" s="1477"/>
      <c r="F11" s="1477"/>
      <c r="N11" s="209"/>
    </row>
    <row r="12" spans="1:14" ht="9" customHeight="1" thickBot="1">
      <c r="A12" s="502"/>
      <c r="B12" s="503"/>
      <c r="C12" s="504"/>
      <c r="D12" s="504"/>
      <c r="E12" s="504"/>
      <c r="F12" s="504"/>
      <c r="G12" s="504"/>
      <c r="H12" s="504"/>
      <c r="I12" s="504"/>
      <c r="J12" s="504"/>
      <c r="K12" s="504"/>
      <c r="L12" s="504"/>
      <c r="M12" s="504"/>
      <c r="N12" s="505"/>
    </row>
    <row r="13" spans="1:14">
      <c r="A13" s="1497" t="s">
        <v>276</v>
      </c>
      <c r="B13" s="1499" t="s">
        <v>277</v>
      </c>
      <c r="C13" s="224" t="s">
        <v>315</v>
      </c>
      <c r="D13" s="207"/>
      <c r="E13" s="207"/>
      <c r="F13" s="207"/>
      <c r="G13" s="207"/>
      <c r="H13" s="207"/>
      <c r="I13" s="207"/>
      <c r="J13" s="207"/>
      <c r="K13" s="207"/>
      <c r="L13" s="225"/>
      <c r="M13" s="1499" t="s">
        <v>278</v>
      </c>
      <c r="N13" s="1518" t="s">
        <v>279</v>
      </c>
    </row>
    <row r="14" spans="1:14" ht="13.5" thickBot="1">
      <c r="A14" s="1498"/>
      <c r="B14" s="1500"/>
      <c r="C14" s="226">
        <v>1</v>
      </c>
      <c r="D14" s="226">
        <v>2</v>
      </c>
      <c r="E14" s="226">
        <v>3</v>
      </c>
      <c r="F14" s="226">
        <v>4</v>
      </c>
      <c r="G14" s="226">
        <v>5</v>
      </c>
      <c r="H14" s="226">
        <v>6</v>
      </c>
      <c r="I14" s="226">
        <v>7</v>
      </c>
      <c r="J14" s="226">
        <v>8</v>
      </c>
      <c r="K14" s="226">
        <v>9</v>
      </c>
      <c r="L14" s="226">
        <v>10</v>
      </c>
      <c r="M14" s="1500"/>
      <c r="N14" s="1519"/>
    </row>
    <row r="15" spans="1:14">
      <c r="A15" s="227"/>
      <c r="B15" s="228"/>
      <c r="C15" s="229" t="s">
        <v>0</v>
      </c>
      <c r="D15" s="229"/>
      <c r="E15" s="229"/>
      <c r="F15" s="229"/>
      <c r="G15" s="229"/>
      <c r="H15" s="229"/>
      <c r="I15" s="229"/>
      <c r="J15" s="229"/>
      <c r="K15" s="229"/>
      <c r="L15" s="229"/>
      <c r="M15" s="225"/>
      <c r="N15" s="230"/>
    </row>
    <row r="16" spans="1:14">
      <c r="A16" s="231">
        <v>41</v>
      </c>
      <c r="B16" s="232">
        <v>1</v>
      </c>
      <c r="C16" s="924">
        <v>39.549999999999997</v>
      </c>
      <c r="D16" s="924">
        <v>39.549999999999997</v>
      </c>
      <c r="E16" s="924">
        <v>39.54</v>
      </c>
      <c r="F16" s="924">
        <v>39.85</v>
      </c>
      <c r="G16" s="924">
        <v>39.549999999999997</v>
      </c>
      <c r="H16" s="924">
        <v>39.549999999999997</v>
      </c>
      <c r="I16" s="924">
        <v>39.549999999999997</v>
      </c>
      <c r="J16" s="924">
        <v>39.85</v>
      </c>
      <c r="K16" s="924">
        <v>39.549999999999997</v>
      </c>
      <c r="L16" s="924">
        <v>39.65</v>
      </c>
      <c r="M16" s="233">
        <f>SUM(C16:L16)</f>
        <v>396.19</v>
      </c>
      <c r="N16" s="234">
        <f>M16/10</f>
        <v>39.619</v>
      </c>
    </row>
    <row r="17" spans="1:14">
      <c r="A17" s="548" t="s">
        <v>562</v>
      </c>
      <c r="B17" s="232">
        <v>2</v>
      </c>
      <c r="C17" s="924">
        <v>39.549999999999997</v>
      </c>
      <c r="D17" s="924">
        <v>39.549999999999997</v>
      </c>
      <c r="E17" s="924">
        <v>39.54</v>
      </c>
      <c r="F17" s="924">
        <v>39.85</v>
      </c>
      <c r="G17" s="924">
        <v>39.549999999999997</v>
      </c>
      <c r="H17" s="924">
        <v>39.54</v>
      </c>
      <c r="I17" s="924">
        <v>39.549999999999997</v>
      </c>
      <c r="J17" s="924">
        <v>39.85</v>
      </c>
      <c r="K17" s="924">
        <v>39.549999999999997</v>
      </c>
      <c r="L17" s="924">
        <v>39.549999999999997</v>
      </c>
      <c r="M17" s="233">
        <f>SUM(C17:L17)</f>
        <v>396.08</v>
      </c>
      <c r="N17" s="234">
        <f>M17/10</f>
        <v>39.607999999999997</v>
      </c>
    </row>
    <row r="18" spans="1:14">
      <c r="A18" s="235"/>
      <c r="B18" s="232">
        <v>3</v>
      </c>
      <c r="C18" s="924">
        <v>39.54</v>
      </c>
      <c r="D18" s="924">
        <v>39.549999999999997</v>
      </c>
      <c r="E18" s="924">
        <v>39.54</v>
      </c>
      <c r="F18" s="924">
        <v>39.85</v>
      </c>
      <c r="G18" s="924">
        <v>39.549999999999997</v>
      </c>
      <c r="H18" s="924">
        <v>39.54</v>
      </c>
      <c r="I18" s="924">
        <v>39.549999999999997</v>
      </c>
      <c r="J18" s="924">
        <v>39.85</v>
      </c>
      <c r="K18" s="924">
        <v>39.549999999999997</v>
      </c>
      <c r="L18" s="924">
        <v>39.549999999999997</v>
      </c>
      <c r="M18" s="233">
        <f>SUM(C18:L18)</f>
        <v>396.07</v>
      </c>
      <c r="N18" s="234">
        <f>M18/10</f>
        <v>39.606999999999999</v>
      </c>
    </row>
    <row r="19" spans="1:14">
      <c r="A19" s="236" t="s">
        <v>280</v>
      </c>
      <c r="B19" s="237"/>
      <c r="C19" s="238">
        <f t="shared" ref="C19:M19" si="0">(C16+C17+C18)/3</f>
        <v>39.54666666666666</v>
      </c>
      <c r="D19" s="238">
        <f t="shared" si="0"/>
        <v>39.549999999999997</v>
      </c>
      <c r="E19" s="238">
        <f t="shared" si="0"/>
        <v>39.54</v>
      </c>
      <c r="F19" s="238">
        <f t="shared" si="0"/>
        <v>39.85</v>
      </c>
      <c r="G19" s="238">
        <f t="shared" si="0"/>
        <v>39.549999999999997</v>
      </c>
      <c r="H19" s="238">
        <f t="shared" si="0"/>
        <v>39.543333333333329</v>
      </c>
      <c r="I19" s="238">
        <f t="shared" si="0"/>
        <v>39.549999999999997</v>
      </c>
      <c r="J19" s="238">
        <f>(J16+J17+J18)/3</f>
        <v>39.85</v>
      </c>
      <c r="K19" s="238">
        <f t="shared" si="0"/>
        <v>39.549999999999997</v>
      </c>
      <c r="L19" s="238">
        <f t="shared" si="0"/>
        <v>39.583333333333329</v>
      </c>
      <c r="M19" s="239">
        <f t="shared" si="0"/>
        <v>396.11333333333329</v>
      </c>
      <c r="N19" s="240">
        <f>M19/10</f>
        <v>39.611333333333327</v>
      </c>
    </row>
    <row r="20" spans="1:14" ht="13.5" thickBot="1">
      <c r="A20" s="241" t="s">
        <v>281</v>
      </c>
      <c r="B20" s="242"/>
      <c r="C20" s="243">
        <f t="shared" ref="C20:L20" si="1">MAX(C16:C18)-MIN(C16:C18)</f>
        <v>9.9999999999980105E-3</v>
      </c>
      <c r="D20" s="243">
        <f t="shared" si="1"/>
        <v>0</v>
      </c>
      <c r="E20" s="243">
        <f t="shared" si="1"/>
        <v>0</v>
      </c>
      <c r="F20" s="243">
        <f t="shared" si="1"/>
        <v>0</v>
      </c>
      <c r="G20" s="243">
        <f t="shared" si="1"/>
        <v>0</v>
      </c>
      <c r="H20" s="243">
        <f t="shared" si="1"/>
        <v>9.9999999999980105E-3</v>
      </c>
      <c r="I20" s="243">
        <f t="shared" si="1"/>
        <v>0</v>
      </c>
      <c r="J20" s="243">
        <f t="shared" si="1"/>
        <v>0</v>
      </c>
      <c r="K20" s="243">
        <f t="shared" si="1"/>
        <v>0</v>
      </c>
      <c r="L20" s="243">
        <f t="shared" si="1"/>
        <v>0.10000000000000142</v>
      </c>
      <c r="M20" s="233">
        <f>SUM(C20:L20)</f>
        <v>0.11999999999999744</v>
      </c>
      <c r="N20" s="244">
        <f>M20/10</f>
        <v>1.1999999999999744E-2</v>
      </c>
    </row>
    <row r="21" spans="1:14">
      <c r="A21" s="227"/>
      <c r="B21" s="228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6"/>
      <c r="N21" s="247" t="s">
        <v>0</v>
      </c>
    </row>
    <row r="22" spans="1:14">
      <c r="A22" s="231">
        <v>25</v>
      </c>
      <c r="B22" s="232">
        <v>1</v>
      </c>
      <c r="C22" s="924">
        <v>39.549999999999997</v>
      </c>
      <c r="D22" s="924">
        <v>39.549999999999997</v>
      </c>
      <c r="E22" s="924">
        <v>39.54</v>
      </c>
      <c r="F22" s="924">
        <v>39.85</v>
      </c>
      <c r="G22" s="924">
        <v>39.549999999999997</v>
      </c>
      <c r="H22" s="924">
        <v>39.549999999999997</v>
      </c>
      <c r="I22" s="924">
        <v>39.549999999999997</v>
      </c>
      <c r="J22" s="924">
        <v>39.85</v>
      </c>
      <c r="K22" s="924">
        <v>39.549999999999997</v>
      </c>
      <c r="L22" s="924">
        <v>39.619999999999997</v>
      </c>
      <c r="M22" s="233">
        <f>SUM(C22:L22)</f>
        <v>396.16</v>
      </c>
      <c r="N22" s="234">
        <f>M22/10</f>
        <v>39.616</v>
      </c>
    </row>
    <row r="23" spans="1:14">
      <c r="A23" s="548" t="s">
        <v>561</v>
      </c>
      <c r="B23" s="232">
        <v>2</v>
      </c>
      <c r="C23" s="924">
        <v>39.549999999999997</v>
      </c>
      <c r="D23" s="924">
        <v>39.54</v>
      </c>
      <c r="E23" s="924">
        <v>39.54</v>
      </c>
      <c r="F23" s="924">
        <v>39.85</v>
      </c>
      <c r="G23" s="924">
        <v>39.549999999999997</v>
      </c>
      <c r="H23" s="924">
        <v>39.54</v>
      </c>
      <c r="I23" s="924">
        <v>39.549999999999997</v>
      </c>
      <c r="J23" s="924">
        <v>39.85</v>
      </c>
      <c r="K23" s="924">
        <v>39.65</v>
      </c>
      <c r="L23" s="924">
        <v>39.549999999999997</v>
      </c>
      <c r="M23" s="233">
        <f>SUM(C23:L23)</f>
        <v>396.16999999999996</v>
      </c>
      <c r="N23" s="234">
        <f>M23/10</f>
        <v>39.616999999999997</v>
      </c>
    </row>
    <row r="24" spans="1:14">
      <c r="A24" s="248" t="s">
        <v>0</v>
      </c>
      <c r="B24" s="232">
        <v>3</v>
      </c>
      <c r="C24" s="924">
        <v>39.54</v>
      </c>
      <c r="D24" s="924">
        <v>39.54</v>
      </c>
      <c r="E24" s="924">
        <v>39.54</v>
      </c>
      <c r="F24" s="924">
        <v>39.85</v>
      </c>
      <c r="G24" s="924">
        <v>39.549999999999997</v>
      </c>
      <c r="H24" s="924">
        <v>39.54</v>
      </c>
      <c r="I24" s="924">
        <v>39.549999999999997</v>
      </c>
      <c r="J24" s="924">
        <v>39.85</v>
      </c>
      <c r="K24" s="924">
        <v>39.549999999999997</v>
      </c>
      <c r="L24" s="924">
        <v>39.549999999999997</v>
      </c>
      <c r="M24" s="233">
        <f>SUM(C24:L24)</f>
        <v>396.06</v>
      </c>
      <c r="N24" s="234">
        <f>M24/10</f>
        <v>39.606000000000002</v>
      </c>
    </row>
    <row r="25" spans="1:14">
      <c r="A25" s="236" t="s">
        <v>282</v>
      </c>
      <c r="B25" s="237"/>
      <c r="C25" s="238">
        <f t="shared" ref="C25:M25" si="2">(C22+C23+C24)/3</f>
        <v>39.54666666666666</v>
      </c>
      <c r="D25" s="238">
        <f t="shared" si="2"/>
        <v>39.543333333333329</v>
      </c>
      <c r="E25" s="238">
        <f t="shared" si="2"/>
        <v>39.54</v>
      </c>
      <c r="F25" s="238">
        <f t="shared" si="2"/>
        <v>39.85</v>
      </c>
      <c r="G25" s="238">
        <f t="shared" si="2"/>
        <v>39.549999999999997</v>
      </c>
      <c r="H25" s="238">
        <f t="shared" si="2"/>
        <v>39.543333333333329</v>
      </c>
      <c r="I25" s="238">
        <f t="shared" si="2"/>
        <v>39.549999999999997</v>
      </c>
      <c r="J25" s="238">
        <f t="shared" si="2"/>
        <v>39.85</v>
      </c>
      <c r="K25" s="238">
        <f t="shared" si="2"/>
        <v>39.583333333333329</v>
      </c>
      <c r="L25" s="238">
        <f t="shared" si="2"/>
        <v>39.573333333333331</v>
      </c>
      <c r="M25" s="239">
        <f t="shared" si="2"/>
        <v>396.12999999999994</v>
      </c>
      <c r="N25" s="240">
        <f>M25/10</f>
        <v>39.612999999999992</v>
      </c>
    </row>
    <row r="26" spans="1:14" ht="13.5" thickBot="1">
      <c r="A26" s="241" t="s">
        <v>283</v>
      </c>
      <c r="B26" s="242"/>
      <c r="C26" s="243">
        <f t="shared" ref="C26:L26" si="3">MAX(C22:C24)-MIN(C22:C24)</f>
        <v>9.9999999999980105E-3</v>
      </c>
      <c r="D26" s="243">
        <f t="shared" si="3"/>
        <v>9.9999999999980105E-3</v>
      </c>
      <c r="E26" s="243">
        <f t="shared" si="3"/>
        <v>0</v>
      </c>
      <c r="F26" s="243">
        <f t="shared" si="3"/>
        <v>0</v>
      </c>
      <c r="G26" s="243">
        <f t="shared" si="3"/>
        <v>0</v>
      </c>
      <c r="H26" s="243">
        <f t="shared" si="3"/>
        <v>9.9999999999980105E-3</v>
      </c>
      <c r="I26" s="243">
        <f t="shared" si="3"/>
        <v>0</v>
      </c>
      <c r="J26" s="243">
        <f t="shared" si="3"/>
        <v>0</v>
      </c>
      <c r="K26" s="243">
        <f t="shared" si="3"/>
        <v>0.10000000000000142</v>
      </c>
      <c r="L26" s="243">
        <f t="shared" si="3"/>
        <v>7.0000000000000284E-2</v>
      </c>
      <c r="M26" s="233">
        <f>SUM(C26:L26)</f>
        <v>0.19999999999999574</v>
      </c>
      <c r="N26" s="244">
        <f>M26/10</f>
        <v>1.9999999999999574E-2</v>
      </c>
    </row>
    <row r="27" spans="1:14">
      <c r="A27" s="227"/>
      <c r="B27" s="228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6"/>
      <c r="N27" s="247" t="s">
        <v>0</v>
      </c>
    </row>
    <row r="28" spans="1:14">
      <c r="A28" s="231">
        <v>45</v>
      </c>
      <c r="B28" s="232">
        <v>1</v>
      </c>
      <c r="C28" s="924">
        <v>39.549999999999997</v>
      </c>
      <c r="D28" s="924">
        <v>39.549999999999997</v>
      </c>
      <c r="E28" s="924">
        <v>39.54</v>
      </c>
      <c r="F28" s="924">
        <v>39.85</v>
      </c>
      <c r="G28" s="924">
        <v>39.549999999999997</v>
      </c>
      <c r="H28" s="924">
        <v>39.549999999999997</v>
      </c>
      <c r="I28" s="924">
        <v>39.549999999999997</v>
      </c>
      <c r="J28" s="924">
        <v>39.85</v>
      </c>
      <c r="K28" s="924">
        <v>39.549999999999997</v>
      </c>
      <c r="L28" s="924">
        <v>39.549999999999997</v>
      </c>
      <c r="M28" s="233">
        <f>SUM(C28:L28)</f>
        <v>396.09000000000003</v>
      </c>
      <c r="N28" s="234">
        <f>M28/10</f>
        <v>39.609000000000002</v>
      </c>
    </row>
    <row r="29" spans="1:14">
      <c r="A29" s="548" t="s">
        <v>595</v>
      </c>
      <c r="B29" s="232">
        <v>2</v>
      </c>
      <c r="C29" s="924">
        <v>39.549999999999997</v>
      </c>
      <c r="D29" s="924">
        <v>39.549999999999997</v>
      </c>
      <c r="E29" s="924">
        <v>39.54</v>
      </c>
      <c r="F29" s="924">
        <v>39.85</v>
      </c>
      <c r="G29" s="924">
        <v>39.549999999999997</v>
      </c>
      <c r="H29" s="924">
        <v>39.54</v>
      </c>
      <c r="I29" s="924">
        <v>39.549999999999997</v>
      </c>
      <c r="J29" s="924">
        <v>39.85</v>
      </c>
      <c r="K29" s="924">
        <v>39.549999999999997</v>
      </c>
      <c r="L29" s="924">
        <v>39.549999999999997</v>
      </c>
      <c r="M29" s="233">
        <f>SUM(C29:L29)</f>
        <v>396.08</v>
      </c>
      <c r="N29" s="234">
        <f>M29/10</f>
        <v>39.607999999999997</v>
      </c>
    </row>
    <row r="30" spans="1:14">
      <c r="A30" s="248" t="s">
        <v>0</v>
      </c>
      <c r="B30" s="232">
        <v>3</v>
      </c>
      <c r="C30" s="924">
        <v>39.54</v>
      </c>
      <c r="D30" s="924">
        <v>39.549999999999997</v>
      </c>
      <c r="E30" s="924">
        <v>39.54</v>
      </c>
      <c r="F30" s="924">
        <v>39.85</v>
      </c>
      <c r="G30" s="924">
        <v>39.549999999999997</v>
      </c>
      <c r="H30" s="924">
        <v>39.54</v>
      </c>
      <c r="I30" s="924">
        <v>39.549999999999997</v>
      </c>
      <c r="J30" s="924">
        <v>39.85</v>
      </c>
      <c r="K30" s="924">
        <v>39.549999999999997</v>
      </c>
      <c r="L30" s="924">
        <v>39.549999999999997</v>
      </c>
      <c r="M30" s="233">
        <f>SUM(C30:L30)</f>
        <v>396.07</v>
      </c>
      <c r="N30" s="234">
        <f>M30/10</f>
        <v>39.606999999999999</v>
      </c>
    </row>
    <row r="31" spans="1:14">
      <c r="A31" s="236" t="s">
        <v>284</v>
      </c>
      <c r="B31" s="237"/>
      <c r="C31" s="238">
        <f>(C28+C29+C30)/3</f>
        <v>39.54666666666666</v>
      </c>
      <c r="D31" s="238">
        <f t="shared" ref="D31:M31" si="4">(D28+D29+D30)/3</f>
        <v>39.549999999999997</v>
      </c>
      <c r="E31" s="238">
        <f t="shared" si="4"/>
        <v>39.54</v>
      </c>
      <c r="F31" s="238">
        <f t="shared" si="4"/>
        <v>39.85</v>
      </c>
      <c r="G31" s="238">
        <f t="shared" si="4"/>
        <v>39.549999999999997</v>
      </c>
      <c r="H31" s="238">
        <f t="shared" si="4"/>
        <v>39.543333333333329</v>
      </c>
      <c r="I31" s="238">
        <f t="shared" si="4"/>
        <v>39.549999999999997</v>
      </c>
      <c r="J31" s="238">
        <f t="shared" si="4"/>
        <v>39.85</v>
      </c>
      <c r="K31" s="238">
        <f t="shared" si="4"/>
        <v>39.549999999999997</v>
      </c>
      <c r="L31" s="238">
        <f t="shared" si="4"/>
        <v>39.549999999999997</v>
      </c>
      <c r="M31" s="239">
        <f t="shared" si="4"/>
        <v>396.08</v>
      </c>
      <c r="N31" s="240">
        <f>M31/10</f>
        <v>39.607999999999997</v>
      </c>
    </row>
    <row r="32" spans="1:14" ht="13.5" thickBot="1">
      <c r="A32" s="241" t="s">
        <v>285</v>
      </c>
      <c r="B32" s="242"/>
      <c r="C32" s="243">
        <f>MAX(C28:C30)-MIN(C28:C30)</f>
        <v>9.9999999999980105E-3</v>
      </c>
      <c r="D32" s="243">
        <f t="shared" ref="D32:L32" si="5">MAX(D28:D30)-MIN(D28:D30)</f>
        <v>0</v>
      </c>
      <c r="E32" s="243">
        <f t="shared" si="5"/>
        <v>0</v>
      </c>
      <c r="F32" s="243">
        <f t="shared" si="5"/>
        <v>0</v>
      </c>
      <c r="G32" s="243">
        <f t="shared" si="5"/>
        <v>0</v>
      </c>
      <c r="H32" s="243">
        <f t="shared" si="5"/>
        <v>9.9999999999980105E-3</v>
      </c>
      <c r="I32" s="243">
        <f t="shared" si="5"/>
        <v>0</v>
      </c>
      <c r="J32" s="243">
        <f t="shared" si="5"/>
        <v>0</v>
      </c>
      <c r="K32" s="243">
        <f t="shared" si="5"/>
        <v>0</v>
      </c>
      <c r="L32" s="243">
        <f t="shared" si="5"/>
        <v>0</v>
      </c>
      <c r="M32" s="233">
        <f>SUM(C32:L32)</f>
        <v>1.9999999999996021E-2</v>
      </c>
      <c r="N32" s="244">
        <f>M32/10</f>
        <v>1.9999999999996019E-3</v>
      </c>
    </row>
    <row r="33" spans="1:14">
      <c r="A33" s="249"/>
      <c r="B33" s="228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46"/>
      <c r="N33" s="247"/>
    </row>
    <row r="34" spans="1:14">
      <c r="A34" s="251" t="s">
        <v>286</v>
      </c>
      <c r="B34" s="232"/>
      <c r="C34" s="252">
        <f t="shared" ref="C34:N34" si="6">(C19+C25+C31)/3</f>
        <v>39.54666666666666</v>
      </c>
      <c r="D34" s="252">
        <f t="shared" si="6"/>
        <v>39.547777777777775</v>
      </c>
      <c r="E34" s="252">
        <f t="shared" si="6"/>
        <v>39.54</v>
      </c>
      <c r="F34" s="252">
        <f t="shared" si="6"/>
        <v>39.85</v>
      </c>
      <c r="G34" s="252">
        <f t="shared" si="6"/>
        <v>39.549999999999997</v>
      </c>
      <c r="H34" s="252">
        <f t="shared" si="6"/>
        <v>39.543333333333329</v>
      </c>
      <c r="I34" s="252">
        <f t="shared" si="6"/>
        <v>39.549999999999997</v>
      </c>
      <c r="J34" s="252">
        <f t="shared" si="6"/>
        <v>39.85</v>
      </c>
      <c r="K34" s="252">
        <f t="shared" si="6"/>
        <v>39.56111111111111</v>
      </c>
      <c r="L34" s="252">
        <f t="shared" si="6"/>
        <v>39.568888888888885</v>
      </c>
      <c r="M34" s="233">
        <f t="shared" si="6"/>
        <v>396.10777777777776</v>
      </c>
      <c r="N34" s="253">
        <f t="shared" si="6"/>
        <v>39.61077777777777</v>
      </c>
    </row>
    <row r="35" spans="1:14">
      <c r="A35" s="251" t="s">
        <v>287</v>
      </c>
      <c r="B35" s="232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53">
        <f>SUM(MAX(C34:L34)-MIN(C34:L34))</f>
        <v>0.31000000000000227</v>
      </c>
    </row>
    <row r="36" spans="1:14" ht="13.5" thickBot="1">
      <c r="A36" s="254" t="s">
        <v>288</v>
      </c>
      <c r="B36" s="255"/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7"/>
    </row>
    <row r="37" spans="1:14">
      <c r="A37" s="258"/>
      <c r="B37" s="259"/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261"/>
    </row>
    <row r="38" spans="1:14">
      <c r="A38" s="1495" t="s">
        <v>316</v>
      </c>
      <c r="B38" s="1496"/>
      <c r="C38" s="1496"/>
      <c r="D38" s="1496"/>
      <c r="E38" s="262">
        <f>(N20+N26+N32)/3</f>
        <v>1.1333333333332973E-2</v>
      </c>
      <c r="F38" s="260"/>
      <c r="G38" s="263" t="s">
        <v>0</v>
      </c>
      <c r="H38" s="260"/>
      <c r="I38" s="264" t="s">
        <v>0</v>
      </c>
      <c r="J38" s="260"/>
      <c r="K38" s="260"/>
      <c r="L38" s="260"/>
      <c r="M38" s="260"/>
      <c r="N38" s="261"/>
    </row>
    <row r="39" spans="1:14">
      <c r="A39" s="1495" t="s">
        <v>317</v>
      </c>
      <c r="B39" s="1496"/>
      <c r="C39" s="1496"/>
      <c r="D39" s="1496"/>
      <c r="E39" s="262">
        <f>MAX(N19, N25, N31)-MIN(N19, N25, N31)</f>
        <v>4.9999999999954525E-3</v>
      </c>
      <c r="F39" s="260"/>
      <c r="G39" s="260"/>
      <c r="H39" s="260"/>
      <c r="I39" s="260"/>
      <c r="J39" s="260"/>
      <c r="K39" s="260"/>
      <c r="L39" s="260"/>
      <c r="M39" s="260"/>
      <c r="N39" s="261"/>
    </row>
    <row r="40" spans="1:14">
      <c r="A40" s="1495" t="s">
        <v>318</v>
      </c>
      <c r="B40" s="1496"/>
      <c r="C40" s="1496"/>
      <c r="D40" s="1496"/>
      <c r="E40" s="262">
        <f>E38*I40</f>
        <v>2.9239999999999072E-2</v>
      </c>
      <c r="F40" s="260"/>
      <c r="G40" s="265" t="s">
        <v>289</v>
      </c>
      <c r="H40" s="266"/>
      <c r="I40" s="267">
        <v>2.58</v>
      </c>
      <c r="J40" s="268"/>
      <c r="K40" s="268"/>
      <c r="L40" s="268"/>
      <c r="M40" s="268"/>
      <c r="N40" s="269"/>
    </row>
    <row r="41" spans="1:14">
      <c r="A41" s="1495" t="s">
        <v>319</v>
      </c>
      <c r="B41" s="1496"/>
      <c r="C41" s="1496"/>
      <c r="D41" s="1496"/>
      <c r="E41" s="262">
        <f>E38*I41</f>
        <v>0</v>
      </c>
      <c r="F41" s="260"/>
      <c r="G41" s="270" t="s">
        <v>290</v>
      </c>
      <c r="H41" s="271"/>
      <c r="I41" s="272">
        <v>0</v>
      </c>
      <c r="J41" s="260"/>
      <c r="K41" s="260"/>
      <c r="L41" s="260"/>
      <c r="M41" s="260"/>
      <c r="N41" s="261"/>
    </row>
    <row r="42" spans="1:14" ht="5.25" customHeight="1" thickBot="1">
      <c r="A42" s="287"/>
      <c r="B42" s="506"/>
      <c r="C42" s="295"/>
      <c r="D42" s="295"/>
      <c r="E42" s="295"/>
      <c r="F42" s="295"/>
      <c r="G42" s="295"/>
      <c r="H42" s="295"/>
      <c r="I42" s="295"/>
      <c r="J42" s="295"/>
      <c r="K42" s="295"/>
      <c r="L42" s="295"/>
      <c r="M42" s="295"/>
      <c r="N42" s="507"/>
    </row>
    <row r="43" spans="1:14">
      <c r="A43" s="1525" t="s">
        <v>291</v>
      </c>
      <c r="B43" s="1531"/>
      <c r="C43" s="1531"/>
      <c r="D43" s="1531"/>
      <c r="E43" s="1526"/>
      <c r="F43" s="1526"/>
      <c r="G43" s="1526"/>
      <c r="H43" s="1526"/>
      <c r="I43" s="1527"/>
      <c r="J43" s="1525" t="s">
        <v>292</v>
      </c>
      <c r="K43" s="1526"/>
      <c r="L43" s="1526"/>
      <c r="M43" s="1526"/>
      <c r="N43" s="1527"/>
    </row>
    <row r="44" spans="1:14">
      <c r="A44" s="1528"/>
      <c r="B44" s="1529"/>
      <c r="C44" s="1529"/>
      <c r="D44" s="1529"/>
      <c r="E44" s="1529"/>
      <c r="F44" s="1529"/>
      <c r="G44" s="1529"/>
      <c r="H44" s="1529"/>
      <c r="I44" s="1530"/>
      <c r="J44" s="1528"/>
      <c r="K44" s="1529"/>
      <c r="L44" s="1529"/>
      <c r="M44" s="1529"/>
      <c r="N44" s="1530"/>
    </row>
    <row r="45" spans="1:14">
      <c r="A45" s="258"/>
      <c r="B45" s="259"/>
      <c r="C45" s="260"/>
      <c r="D45" s="260"/>
      <c r="E45" s="260"/>
      <c r="F45" s="260"/>
      <c r="G45" s="260"/>
      <c r="H45" s="260"/>
      <c r="I45" s="260"/>
      <c r="J45" s="258"/>
      <c r="K45" s="260"/>
      <c r="L45" s="260"/>
      <c r="M45" s="260"/>
      <c r="N45" s="261"/>
    </row>
    <row r="46" spans="1:14">
      <c r="A46" s="1495" t="s">
        <v>320</v>
      </c>
      <c r="B46" s="1496"/>
      <c r="C46" s="1496"/>
      <c r="D46" s="1496"/>
      <c r="E46" s="273">
        <f>E38*I46</f>
        <v>3.4566666666665566E-2</v>
      </c>
      <c r="F46" s="260"/>
      <c r="G46" s="274" t="s">
        <v>293</v>
      </c>
      <c r="H46" s="275"/>
      <c r="I46" s="276">
        <v>3.05</v>
      </c>
      <c r="J46" s="260"/>
      <c r="K46" s="260" t="s">
        <v>294</v>
      </c>
      <c r="L46" s="277">
        <f>100*(E46/E56)</f>
        <v>6.8648720394324787</v>
      </c>
      <c r="M46" s="260" t="s">
        <v>295</v>
      </c>
      <c r="N46" s="261"/>
    </row>
    <row r="47" spans="1:14">
      <c r="A47" s="258"/>
      <c r="B47" s="259"/>
      <c r="C47" s="260"/>
      <c r="D47" s="260"/>
      <c r="E47" s="278"/>
      <c r="F47" s="260"/>
      <c r="G47" s="260"/>
      <c r="H47" s="260"/>
      <c r="I47" s="260"/>
      <c r="J47" s="258"/>
      <c r="K47" s="260"/>
      <c r="L47" s="277"/>
      <c r="M47" s="260"/>
      <c r="N47" s="261"/>
    </row>
    <row r="48" spans="1:14">
      <c r="A48" s="258"/>
      <c r="B48" s="259"/>
      <c r="C48" s="260"/>
      <c r="D48" s="260"/>
      <c r="E48" s="278"/>
      <c r="F48" s="260"/>
      <c r="G48" s="260"/>
      <c r="H48" s="260"/>
      <c r="I48" s="260"/>
      <c r="J48" s="258"/>
      <c r="K48" s="260"/>
      <c r="L48" s="277"/>
      <c r="M48" s="260"/>
      <c r="N48" s="261"/>
    </row>
    <row r="49" spans="1:14">
      <c r="A49" s="1495" t="s">
        <v>296</v>
      </c>
      <c r="B49" s="1496"/>
      <c r="C49" s="1496"/>
      <c r="D49" s="1496"/>
      <c r="E49" s="273">
        <f>SQRT(SUMSQ(E39*I49)-(SUMSQ(E46))/(10*3))</f>
        <v>1.1934048706042286E-2</v>
      </c>
      <c r="F49" s="260"/>
      <c r="G49" s="274" t="s">
        <v>297</v>
      </c>
      <c r="H49" s="275"/>
      <c r="I49" s="279">
        <v>2.7</v>
      </c>
      <c r="J49" s="260"/>
      <c r="K49" s="260" t="s">
        <v>298</v>
      </c>
      <c r="L49" s="277">
        <f>100*(E49/E56)</f>
        <v>2.3700786098169044</v>
      </c>
      <c r="M49" s="260" t="s">
        <v>295</v>
      </c>
      <c r="N49" s="261"/>
    </row>
    <row r="50" spans="1:14">
      <c r="A50" s="258"/>
      <c r="B50" s="259"/>
      <c r="C50" s="260"/>
      <c r="D50" s="260"/>
      <c r="E50" s="278"/>
      <c r="F50" s="260"/>
      <c r="G50" s="260"/>
      <c r="H50" s="260"/>
      <c r="I50" s="260"/>
      <c r="J50" s="258"/>
      <c r="K50" s="260"/>
      <c r="L50" s="277"/>
      <c r="M50" s="260"/>
      <c r="N50" s="261"/>
    </row>
    <row r="51" spans="1:14">
      <c r="A51" s="258"/>
      <c r="B51" s="259"/>
      <c r="C51" s="260"/>
      <c r="D51" s="260"/>
      <c r="E51" s="278"/>
      <c r="F51" s="260"/>
      <c r="G51" s="260"/>
      <c r="H51" s="280"/>
      <c r="I51" s="260"/>
      <c r="J51" s="258"/>
      <c r="K51" s="260"/>
      <c r="L51" s="277"/>
      <c r="M51" s="260"/>
      <c r="N51" s="261"/>
    </row>
    <row r="52" spans="1:14">
      <c r="A52" s="1495" t="s">
        <v>299</v>
      </c>
      <c r="B52" s="1496"/>
      <c r="C52" s="1496"/>
      <c r="D52" s="1496"/>
      <c r="E52" s="273">
        <f>SQRT(SUMSQ(E46)+SUMSQ(E49))</f>
        <v>3.656878399622495E-2</v>
      </c>
      <c r="F52" s="260"/>
      <c r="G52" s="260"/>
      <c r="H52" s="260"/>
      <c r="I52" s="260"/>
      <c r="J52" s="258"/>
      <c r="K52" s="260" t="s">
        <v>300</v>
      </c>
      <c r="L52" s="277">
        <f>100*(E52/E56)</f>
        <v>7.2624886047754664</v>
      </c>
      <c r="M52" s="260" t="s">
        <v>295</v>
      </c>
      <c r="N52" s="261"/>
    </row>
    <row r="53" spans="1:14">
      <c r="A53" s="258"/>
      <c r="B53" s="259"/>
      <c r="C53" s="260"/>
      <c r="D53" s="260"/>
      <c r="E53" s="278"/>
      <c r="F53" s="260"/>
      <c r="G53" s="260"/>
      <c r="H53" s="260"/>
      <c r="I53" s="260"/>
      <c r="J53" s="258"/>
      <c r="K53" s="260"/>
      <c r="L53" s="277"/>
      <c r="M53" s="260"/>
      <c r="N53" s="261"/>
    </row>
    <row r="54" spans="1:14">
      <c r="A54" s="1495" t="s">
        <v>301</v>
      </c>
      <c r="B54" s="1496"/>
      <c r="C54" s="1496"/>
      <c r="D54" s="1496"/>
      <c r="E54" s="273">
        <f>N35*I54</f>
        <v>0.50220000000000375</v>
      </c>
      <c r="F54" s="281"/>
      <c r="G54" s="274" t="s">
        <v>302</v>
      </c>
      <c r="H54" s="275"/>
      <c r="I54" s="276">
        <v>1.62</v>
      </c>
      <c r="J54" s="260"/>
      <c r="K54" s="260" t="s">
        <v>303</v>
      </c>
      <c r="L54" s="277">
        <f>100*(E54/E56)</f>
        <v>99.735932638470402</v>
      </c>
      <c r="M54" s="260" t="s">
        <v>295</v>
      </c>
      <c r="N54" s="261"/>
    </row>
    <row r="55" spans="1:14">
      <c r="A55" s="258"/>
      <c r="B55" s="259"/>
      <c r="C55" s="260"/>
      <c r="D55" s="260"/>
      <c r="E55" s="278"/>
      <c r="F55" s="260"/>
      <c r="G55" s="260"/>
      <c r="H55" s="260"/>
      <c r="I55" s="260"/>
      <c r="J55" s="258"/>
      <c r="K55" s="260"/>
      <c r="L55" s="260"/>
      <c r="M55" s="260"/>
      <c r="N55" s="261"/>
    </row>
    <row r="56" spans="1:14">
      <c r="A56" s="1495" t="s">
        <v>304</v>
      </c>
      <c r="B56" s="1496"/>
      <c r="C56" s="1496"/>
      <c r="D56" s="1496"/>
      <c r="E56" s="273">
        <f>SQRT(SUMSQ(E52) +SUMSQ(E54))</f>
        <v>0.50352965748103296</v>
      </c>
      <c r="F56" s="260"/>
      <c r="G56" s="260"/>
      <c r="H56" s="260"/>
      <c r="I56" s="260" t="s">
        <v>0</v>
      </c>
      <c r="J56" s="258"/>
      <c r="K56" s="260" t="s">
        <v>305</v>
      </c>
      <c r="L56" s="210">
        <f>+ROUND((1.41*E54/E52),0)</f>
        <v>19</v>
      </c>
      <c r="M56" s="260"/>
      <c r="N56" s="261"/>
    </row>
    <row r="57" spans="1:14" ht="13.5" thickBot="1">
      <c r="A57" s="258"/>
      <c r="B57" s="259"/>
      <c r="C57" s="260"/>
      <c r="D57" s="260"/>
      <c r="E57" s="260"/>
      <c r="F57" s="260"/>
      <c r="G57" s="260"/>
      <c r="H57" s="260"/>
      <c r="I57" s="260"/>
      <c r="J57" s="258"/>
      <c r="K57" s="260"/>
      <c r="L57" s="260"/>
      <c r="M57" s="260"/>
      <c r="N57" s="261"/>
    </row>
    <row r="58" spans="1:14">
      <c r="A58" s="282" t="s">
        <v>306</v>
      </c>
      <c r="B58" s="207"/>
      <c r="C58" s="283" t="s">
        <v>307</v>
      </c>
      <c r="D58" s="283" t="s">
        <v>308</v>
      </c>
      <c r="E58" s="1520" t="s">
        <v>309</v>
      </c>
      <c r="F58" s="1521"/>
      <c r="G58" s="1522" t="s">
        <v>310</v>
      </c>
      <c r="H58" s="1523"/>
      <c r="I58" s="1523"/>
      <c r="J58" s="1523"/>
      <c r="K58" s="1523"/>
      <c r="L58" s="1523"/>
      <c r="M58" s="1523"/>
      <c r="N58" s="1524"/>
    </row>
    <row r="59" spans="1:14">
      <c r="A59" s="1502" t="s">
        <v>321</v>
      </c>
      <c r="B59" s="1503"/>
      <c r="C59" s="1506" t="s">
        <v>448</v>
      </c>
      <c r="D59" s="1506"/>
      <c r="E59" s="1508"/>
      <c r="F59" s="1509"/>
      <c r="G59" s="1512" t="s">
        <v>307</v>
      </c>
      <c r="H59" s="1513"/>
      <c r="I59" s="1513"/>
      <c r="J59" s="1513"/>
      <c r="K59" s="1513"/>
      <c r="L59" s="1513"/>
      <c r="M59" s="1513"/>
      <c r="N59" s="1514"/>
    </row>
    <row r="60" spans="1:14" ht="13.5" thickBot="1">
      <c r="A60" s="1504"/>
      <c r="B60" s="1505"/>
      <c r="C60" s="1507"/>
      <c r="D60" s="1507"/>
      <c r="E60" s="1510"/>
      <c r="F60" s="1511"/>
      <c r="G60" s="1515"/>
      <c r="H60" s="1516"/>
      <c r="I60" s="1516"/>
      <c r="J60" s="1516"/>
      <c r="K60" s="1516"/>
      <c r="L60" s="1516"/>
      <c r="M60" s="1516"/>
      <c r="N60" s="1517"/>
    </row>
    <row r="61" spans="1:14">
      <c r="A61" s="284" t="s">
        <v>311</v>
      </c>
      <c r="B61" s="210"/>
      <c r="C61" s="285" t="s">
        <v>423</v>
      </c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6"/>
    </row>
    <row r="62" spans="1:14">
      <c r="A62" s="258"/>
      <c r="B62" s="285"/>
      <c r="C62" s="285" t="s">
        <v>424</v>
      </c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6"/>
    </row>
    <row r="63" spans="1:14" ht="13.5" thickBot="1">
      <c r="A63" s="287"/>
      <c r="B63" s="288"/>
      <c r="C63" s="288" t="s">
        <v>312</v>
      </c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9"/>
    </row>
    <row r="64" spans="1:14">
      <c r="A64" s="258"/>
      <c r="B64" s="290"/>
      <c r="C64" s="290"/>
      <c r="D64" s="290"/>
      <c r="E64" s="290"/>
      <c r="F64" s="291"/>
      <c r="G64" s="260"/>
      <c r="H64" s="260"/>
      <c r="I64" s="290"/>
      <c r="J64" s="290"/>
      <c r="K64" s="290"/>
      <c r="L64" s="290"/>
      <c r="M64" s="290"/>
      <c r="N64" s="292"/>
    </row>
    <row r="65" spans="1:14">
      <c r="A65" s="258" t="s">
        <v>313</v>
      </c>
      <c r="B65" s="631" t="s">
        <v>574</v>
      </c>
      <c r="C65" s="290" t="s">
        <v>0</v>
      </c>
      <c r="D65" s="290"/>
      <c r="E65" s="290"/>
      <c r="F65" s="291"/>
      <c r="G65" s="1501" t="s">
        <v>314</v>
      </c>
      <c r="H65" s="1501"/>
      <c r="I65" s="631" t="s">
        <v>593</v>
      </c>
      <c r="J65" s="290"/>
      <c r="K65" s="290"/>
      <c r="L65" s="290"/>
      <c r="M65" s="290"/>
      <c r="N65" s="292"/>
    </row>
    <row r="66" spans="1:14" ht="13.5" thickBot="1">
      <c r="A66" s="287"/>
      <c r="B66" s="293"/>
      <c r="C66" s="293"/>
      <c r="D66" s="293"/>
      <c r="E66" s="293"/>
      <c r="F66" s="294"/>
      <c r="G66" s="295"/>
      <c r="H66" s="295"/>
      <c r="I66" s="293"/>
      <c r="J66" s="293"/>
      <c r="K66" s="293"/>
      <c r="L66" s="293"/>
      <c r="M66" s="293"/>
      <c r="N66" s="296"/>
    </row>
  </sheetData>
  <sheetProtection password="C67C" sheet="1" objects="1" scenarios="1"/>
  <mergeCells count="41">
    <mergeCell ref="M13:M14"/>
    <mergeCell ref="N13:N14"/>
    <mergeCell ref="A38:D38"/>
    <mergeCell ref="A56:D56"/>
    <mergeCell ref="E58:F58"/>
    <mergeCell ref="G58:N58"/>
    <mergeCell ref="J43:N44"/>
    <mergeCell ref="A46:D46"/>
    <mergeCell ref="A49:D49"/>
    <mergeCell ref="A54:D54"/>
    <mergeCell ref="A40:D40"/>
    <mergeCell ref="A41:D41"/>
    <mergeCell ref="A43:I44"/>
    <mergeCell ref="A39:D39"/>
    <mergeCell ref="G65:H65"/>
    <mergeCell ref="A59:B60"/>
    <mergeCell ref="C59:C60"/>
    <mergeCell ref="D59:D60"/>
    <mergeCell ref="E59:F60"/>
    <mergeCell ref="G59:N60"/>
    <mergeCell ref="A10:B10"/>
    <mergeCell ref="C10:F10"/>
    <mergeCell ref="A52:D52"/>
    <mergeCell ref="A11:B11"/>
    <mergeCell ref="C11:F11"/>
    <mergeCell ref="A13:A14"/>
    <mergeCell ref="B13:B14"/>
    <mergeCell ref="A1:B3"/>
    <mergeCell ref="M6:N6"/>
    <mergeCell ref="A9:B9"/>
    <mergeCell ref="C9:F9"/>
    <mergeCell ref="A4:B4"/>
    <mergeCell ref="A5:B5"/>
    <mergeCell ref="C5:F5"/>
    <mergeCell ref="A6:B6"/>
    <mergeCell ref="C6:F6"/>
    <mergeCell ref="A7:B7"/>
    <mergeCell ref="C7:F7"/>
    <mergeCell ref="A8:B8"/>
    <mergeCell ref="C8:F8"/>
    <mergeCell ref="C1:N4"/>
  </mergeCells>
  <phoneticPr fontId="25" type="noConversion"/>
  <dataValidations count="9">
    <dataValidation allowBlank="1" showInputMessage="1" showErrorMessage="1" error="Enter date only. Date shall be on or after 01.01.2007" promptTitle="Date" prompt="Please check correctness of date, month and year." sqref="M6:N6" xr:uid="{00000000-0002-0000-1500-000000000000}"/>
    <dataValidation type="decimal" allowBlank="1" showInputMessage="1" showErrorMessage="1" error="Wrong Entry" sqref="C16:D18 L28:L29 G16:H18 K16:K18 C22:L24 C28:K30" xr:uid="{00000000-0002-0000-1500-000001000000}">
      <formula1>0</formula1>
      <formula2>99999.999</formula2>
    </dataValidation>
    <dataValidation type="decimal" allowBlank="1" showErrorMessage="1" error="Wrong Entry" sqref="I16:J18 L16:L18 E16:F18" xr:uid="{00000000-0002-0000-1500-000002000000}">
      <formula1>0</formula1>
      <formula2>99999.999</formula2>
    </dataValidation>
    <dataValidation type="list" allowBlank="1" showInputMessage="1" showErrorMessage="1" error="Wrong Entry" sqref="C59:D60" xr:uid="{00000000-0002-0000-1500-000003000000}">
      <formula1>"b"</formula1>
    </dataValidation>
    <dataValidation allowBlank="1" showInputMessage="1" showErrorMessage="1" promptTitle="Spec. &amp; Tol." prompt="Please enter the specification and tolerance values in same row." sqref="C9:F9" xr:uid="{00000000-0002-0000-1500-000004000000}"/>
    <dataValidation allowBlank="1" showInputMessage="1" showErrorMessage="1" prompt="Please do not forget to include instrument resolution (least count)." sqref="C11:F11" xr:uid="{00000000-0002-0000-1500-000005000000}"/>
    <dataValidation type="decimal" allowBlank="1" showInputMessage="1" showErrorMessage="1" error="Wrong Entry" promptTitle="Check correctness of entries" prompt="Please reconfirm that all 90 entries are correctly entered." sqref="L30" xr:uid="{00000000-0002-0000-1500-000006000000}">
      <formula1>0</formula1>
      <formula2>99999.999</formula2>
    </dataValidation>
    <dataValidation allowBlank="1" showErrorMessage="1" promptTitle="Important:" prompt="If Measurement System is only conditionally accepted, please enter the condition(s) for its usage in this box. Otherwise, the MSA report is likely to get rejected." sqref="G59:N60" xr:uid="{00000000-0002-0000-1500-000007000000}"/>
    <dataValidation type="list" allowBlank="1" showInputMessage="1" showErrorMessage="1" error="Wrong Entry" promptTitle="Conditional Acceptance:" prompt="Please enter the conditions for acceptance in the next box if you tick mark this box. Otherwise the measurement system is likely to be rejected._x000a_" sqref="E59:F60" xr:uid="{00000000-0002-0000-1500-000008000000}">
      <formula1>"b"</formula1>
    </dataValidation>
  </dataValidations>
  <printOptions horizontalCentered="1"/>
  <pageMargins left="0.2" right="0.2" top="0.27" bottom="0.28999999999999998" header="0.25" footer="0.25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46B0D-65CF-4170-9D44-625985B10F15}">
  <sheetPr>
    <tabColor indexed="42"/>
  </sheetPr>
  <dimension ref="A1:P134"/>
  <sheetViews>
    <sheetView showGridLines="0" topLeftCell="B1" zoomScaleSheetLayoutView="100" workbookViewId="0">
      <selection activeCell="J16" sqref="J16"/>
    </sheetView>
  </sheetViews>
  <sheetFormatPr defaultRowHeight="12.75"/>
  <cols>
    <col min="1" max="1" width="7.140625" customWidth="1"/>
    <col min="2" max="2" width="9.42578125" customWidth="1"/>
    <col min="3" max="3" width="14.42578125" customWidth="1"/>
    <col min="4" max="4" width="7.7109375" customWidth="1"/>
    <col min="5" max="5" width="7.28515625" customWidth="1"/>
    <col min="6" max="6" width="22.85546875" customWidth="1"/>
    <col min="7" max="7" width="15.42578125" customWidth="1"/>
    <col min="8" max="8" width="7.28515625" customWidth="1"/>
    <col min="9" max="9" width="26.140625" customWidth="1"/>
    <col min="10" max="10" width="20" customWidth="1"/>
    <col min="11" max="11" width="5" customWidth="1"/>
    <col min="12" max="12" width="10.140625" customWidth="1"/>
    <col min="13" max="13" width="37.7109375" customWidth="1"/>
    <col min="14" max="14" width="9.140625" customWidth="1"/>
    <col min="15" max="15" width="8.5703125" customWidth="1"/>
    <col min="16" max="16" width="2.42578125" customWidth="1"/>
  </cols>
  <sheetData>
    <row r="1" spans="1:16" s="960" customFormat="1" ht="21" customHeight="1" thickBot="1">
      <c r="A1" s="1712" t="s">
        <v>927</v>
      </c>
      <c r="B1" s="1713"/>
      <c r="C1" s="1713"/>
      <c r="D1" s="1713"/>
      <c r="E1" s="1714"/>
      <c r="F1" s="1715" t="s">
        <v>928</v>
      </c>
      <c r="G1" s="1716"/>
      <c r="H1" s="1716"/>
      <c r="I1" s="1716"/>
      <c r="J1" s="1716"/>
      <c r="K1" s="1716"/>
      <c r="L1" s="1716"/>
      <c r="M1" s="1721" t="s">
        <v>929</v>
      </c>
      <c r="N1" s="1722"/>
      <c r="O1" s="1722"/>
      <c r="P1" s="1723"/>
    </row>
    <row r="2" spans="1:16" s="960" customFormat="1" ht="20.25" customHeight="1">
      <c r="A2" s="1724" t="s">
        <v>930</v>
      </c>
      <c r="B2" s="1725"/>
      <c r="C2" s="1725"/>
      <c r="D2" s="1725"/>
      <c r="E2" s="1696"/>
      <c r="F2" s="1717"/>
      <c r="G2" s="1718"/>
      <c r="H2" s="1718"/>
      <c r="I2" s="1718"/>
      <c r="J2" s="1718"/>
      <c r="K2" s="1718"/>
      <c r="L2" s="1718"/>
      <c r="M2" s="1726" t="s">
        <v>931</v>
      </c>
      <c r="N2" s="1727"/>
      <c r="O2" s="1727"/>
      <c r="P2" s="1728"/>
    </row>
    <row r="3" spans="1:16" s="960" customFormat="1" ht="18.75" customHeight="1" thickBot="1">
      <c r="A3" s="1729" t="s">
        <v>932</v>
      </c>
      <c r="B3" s="1730"/>
      <c r="C3" s="1730"/>
      <c r="D3" s="1730"/>
      <c r="E3" s="1731"/>
      <c r="F3" s="1719"/>
      <c r="G3" s="1720"/>
      <c r="H3" s="1720"/>
      <c r="I3" s="1720"/>
      <c r="J3" s="1720"/>
      <c r="K3" s="1720"/>
      <c r="L3" s="1720"/>
      <c r="M3" s="1732" t="s">
        <v>933</v>
      </c>
      <c r="N3" s="1733"/>
      <c r="O3" s="1733"/>
      <c r="P3" s="1734"/>
    </row>
    <row r="4" spans="1:16" s="960" customFormat="1">
      <c r="A4" s="1699" t="s">
        <v>934</v>
      </c>
      <c r="B4" s="1700"/>
      <c r="C4" s="1701"/>
      <c r="D4" s="1705" t="s">
        <v>935</v>
      </c>
      <c r="E4" s="1701"/>
      <c r="F4" s="1705" t="s">
        <v>936</v>
      </c>
      <c r="G4" s="1700"/>
      <c r="H4" s="1701"/>
      <c r="I4" s="962" t="s">
        <v>937</v>
      </c>
      <c r="J4" s="963" t="s">
        <v>938</v>
      </c>
      <c r="K4" s="964" t="s">
        <v>939</v>
      </c>
      <c r="L4" s="965"/>
      <c r="M4" s="966">
        <v>93</v>
      </c>
      <c r="N4" s="967" t="s">
        <v>940</v>
      </c>
      <c r="O4" s="967" t="s">
        <v>941</v>
      </c>
      <c r="P4" s="968"/>
    </row>
    <row r="5" spans="1:16" s="960" customFormat="1">
      <c r="A5" s="1702"/>
      <c r="B5" s="1703"/>
      <c r="C5" s="1704"/>
      <c r="D5" s="1706"/>
      <c r="E5" s="1704"/>
      <c r="F5" s="1706"/>
      <c r="G5" s="1703"/>
      <c r="H5" s="1704"/>
      <c r="I5" s="969"/>
      <c r="J5" s="970" t="s">
        <v>942</v>
      </c>
      <c r="K5" s="969" t="s">
        <v>943</v>
      </c>
      <c r="L5" s="971">
        <v>0</v>
      </c>
      <c r="N5" s="972" t="s">
        <v>944</v>
      </c>
      <c r="O5" s="972"/>
      <c r="P5" s="973"/>
    </row>
    <row r="6" spans="1:16" s="960" customFormat="1">
      <c r="A6" s="974" t="s">
        <v>945</v>
      </c>
      <c r="B6" s="975"/>
      <c r="C6" s="975"/>
      <c r="D6" s="975"/>
      <c r="E6" s="975"/>
      <c r="F6" s="975"/>
      <c r="G6" s="975"/>
      <c r="H6" s="976"/>
      <c r="I6" s="977" t="s">
        <v>946</v>
      </c>
      <c r="J6" s="978"/>
      <c r="K6" s="977" t="s">
        <v>947</v>
      </c>
      <c r="L6" s="975"/>
      <c r="M6" s="975"/>
      <c r="N6" s="975"/>
      <c r="O6" s="975"/>
      <c r="P6" s="979"/>
    </row>
    <row r="7" spans="1:16" s="960" customFormat="1">
      <c r="A7" s="974" t="s">
        <v>948</v>
      </c>
      <c r="B7" s="975"/>
      <c r="C7" s="975"/>
      <c r="D7" s="975"/>
      <c r="E7" s="975"/>
      <c r="F7" s="975"/>
      <c r="G7" s="975"/>
      <c r="H7" s="976"/>
      <c r="I7" s="977" t="s">
        <v>949</v>
      </c>
      <c r="J7" s="978"/>
      <c r="K7" s="977" t="s">
        <v>950</v>
      </c>
      <c r="L7" s="975"/>
      <c r="M7" s="975"/>
      <c r="N7" s="975"/>
      <c r="O7" s="975"/>
      <c r="P7" s="979"/>
    </row>
    <row r="8" spans="1:16" s="960" customFormat="1" ht="13.5" thickBot="1">
      <c r="A8" s="980" t="s">
        <v>951</v>
      </c>
      <c r="B8" s="981"/>
      <c r="C8" s="981"/>
      <c r="D8" s="981"/>
      <c r="E8" s="981"/>
      <c r="F8" s="981"/>
      <c r="G8" s="981"/>
      <c r="H8" s="961"/>
      <c r="I8" s="962" t="s">
        <v>952</v>
      </c>
      <c r="J8" s="963"/>
      <c r="K8" s="962" t="s">
        <v>952</v>
      </c>
      <c r="L8" s="981"/>
      <c r="M8" s="981"/>
      <c r="N8" s="981"/>
      <c r="O8" s="981"/>
      <c r="P8" s="982"/>
    </row>
    <row r="9" spans="1:16" s="960" customFormat="1" ht="29.25" customHeight="1">
      <c r="A9" s="983" t="s">
        <v>953</v>
      </c>
      <c r="B9" s="1707" t="s">
        <v>954</v>
      </c>
      <c r="C9" s="1708"/>
      <c r="D9" s="1707" t="s">
        <v>955</v>
      </c>
      <c r="E9" s="1708"/>
      <c r="F9" s="1680" t="s">
        <v>956</v>
      </c>
      <c r="G9" s="1709"/>
      <c r="H9" s="1710" t="s">
        <v>957</v>
      </c>
      <c r="I9" s="1680" t="s">
        <v>958</v>
      </c>
      <c r="J9" s="1681"/>
      <c r="K9" s="1681"/>
      <c r="L9" s="1681"/>
      <c r="M9" s="1681"/>
      <c r="N9" s="1682"/>
      <c r="O9" s="1683" t="s">
        <v>959</v>
      </c>
      <c r="P9" s="1684"/>
    </row>
    <row r="10" spans="1:16" s="960" customFormat="1">
      <c r="A10" s="985" t="s">
        <v>960</v>
      </c>
      <c r="B10" s="1689" t="s">
        <v>961</v>
      </c>
      <c r="C10" s="1690"/>
      <c r="D10" s="1689" t="s">
        <v>962</v>
      </c>
      <c r="E10" s="1690"/>
      <c r="F10" s="1691" t="s">
        <v>963</v>
      </c>
      <c r="G10" s="1691" t="s">
        <v>964</v>
      </c>
      <c r="H10" s="1595"/>
      <c r="I10" s="986" t="s">
        <v>965</v>
      </c>
      <c r="J10" s="986" t="s">
        <v>966</v>
      </c>
      <c r="K10" s="1693" t="s">
        <v>967</v>
      </c>
      <c r="L10" s="1694"/>
      <c r="M10" s="1695" t="s">
        <v>968</v>
      </c>
      <c r="N10" s="1696"/>
      <c r="O10" s="1685"/>
      <c r="P10" s="1686"/>
    </row>
    <row r="11" spans="1:16" s="960" customFormat="1" ht="13.5" thickBot="1">
      <c r="A11" s="988" t="s">
        <v>969</v>
      </c>
      <c r="B11" s="1697" t="s">
        <v>970</v>
      </c>
      <c r="C11" s="1698"/>
      <c r="D11" s="1697" t="s">
        <v>971</v>
      </c>
      <c r="E11" s="1698"/>
      <c r="F11" s="1692"/>
      <c r="G11" s="1692"/>
      <c r="H11" s="1711"/>
      <c r="I11" s="990" t="s">
        <v>972</v>
      </c>
      <c r="J11" s="990" t="s">
        <v>973</v>
      </c>
      <c r="K11" s="991" t="s">
        <v>974</v>
      </c>
      <c r="L11" s="992" t="s">
        <v>975</v>
      </c>
      <c r="M11" s="1697"/>
      <c r="N11" s="1698"/>
      <c r="O11" s="1687"/>
      <c r="P11" s="1688"/>
    </row>
    <row r="12" spans="1:16" s="960" customFormat="1" ht="27" customHeight="1">
      <c r="A12" s="1543">
        <v>10</v>
      </c>
      <c r="B12" s="1584" t="s">
        <v>449</v>
      </c>
      <c r="C12" s="1585"/>
      <c r="D12" s="1674"/>
      <c r="E12" s="1675"/>
      <c r="F12" s="993" t="s">
        <v>480</v>
      </c>
      <c r="G12" s="993" t="s">
        <v>553</v>
      </c>
      <c r="H12" s="780" t="s">
        <v>463</v>
      </c>
      <c r="I12" s="993" t="s">
        <v>976</v>
      </c>
      <c r="J12" s="993" t="s">
        <v>453</v>
      </c>
      <c r="K12" s="780">
        <v>5</v>
      </c>
      <c r="L12" s="780" t="s">
        <v>485</v>
      </c>
      <c r="M12" s="1678" t="s">
        <v>977</v>
      </c>
      <c r="N12" s="1679"/>
      <c r="O12" s="1565" t="s">
        <v>978</v>
      </c>
      <c r="P12" s="1566"/>
    </row>
    <row r="13" spans="1:16" s="960" customFormat="1" ht="27" customHeight="1" thickBot="1">
      <c r="A13" s="1545"/>
      <c r="B13" s="1614"/>
      <c r="C13" s="1615"/>
      <c r="D13" s="1676"/>
      <c r="E13" s="1677"/>
      <c r="F13" s="776" t="s">
        <v>756</v>
      </c>
      <c r="G13" s="779"/>
      <c r="H13" s="549" t="s">
        <v>463</v>
      </c>
      <c r="I13" s="779" t="s">
        <v>979</v>
      </c>
      <c r="J13" s="779" t="s">
        <v>486</v>
      </c>
      <c r="K13" s="549">
        <v>1</v>
      </c>
      <c r="L13" s="549" t="s">
        <v>485</v>
      </c>
      <c r="M13" s="994" t="s">
        <v>980</v>
      </c>
      <c r="N13" s="995"/>
      <c r="O13" s="1535" t="s">
        <v>978</v>
      </c>
      <c r="P13" s="1536"/>
    </row>
    <row r="14" spans="1:16" s="960" customFormat="1" ht="27" customHeight="1">
      <c r="A14" s="1543">
        <v>20</v>
      </c>
      <c r="B14" s="1584" t="s">
        <v>981</v>
      </c>
      <c r="C14" s="1585"/>
      <c r="D14" s="1668" t="s">
        <v>837</v>
      </c>
      <c r="E14" s="1669"/>
      <c r="F14" s="993" t="s">
        <v>694</v>
      </c>
      <c r="G14" s="993"/>
      <c r="H14" s="780" t="s">
        <v>466</v>
      </c>
      <c r="I14" s="993" t="s">
        <v>982</v>
      </c>
      <c r="J14" s="993" t="s">
        <v>487</v>
      </c>
      <c r="K14" s="780">
        <v>5</v>
      </c>
      <c r="L14" s="780" t="s">
        <v>757</v>
      </c>
      <c r="M14" s="1546" t="s">
        <v>983</v>
      </c>
      <c r="N14" s="1547"/>
      <c r="O14" s="1565" t="s">
        <v>978</v>
      </c>
      <c r="P14" s="1566"/>
    </row>
    <row r="15" spans="1:16" s="960" customFormat="1" ht="27" customHeight="1" thickBot="1">
      <c r="A15" s="1545"/>
      <c r="B15" s="1614"/>
      <c r="C15" s="1615"/>
      <c r="D15" s="1670"/>
      <c r="E15" s="1671"/>
      <c r="F15" s="996" t="s">
        <v>984</v>
      </c>
      <c r="G15" s="996"/>
      <c r="H15" s="549" t="s">
        <v>466</v>
      </c>
      <c r="I15" s="779" t="s">
        <v>488</v>
      </c>
      <c r="J15" s="779" t="s">
        <v>409</v>
      </c>
      <c r="K15" s="549">
        <v>1</v>
      </c>
      <c r="L15" s="621" t="s">
        <v>985</v>
      </c>
      <c r="M15" s="1672" t="s">
        <v>986</v>
      </c>
      <c r="N15" s="1673"/>
      <c r="O15" s="1535"/>
      <c r="P15" s="1536"/>
    </row>
    <row r="16" spans="1:16" s="960" customFormat="1" ht="27" customHeight="1">
      <c r="A16" s="1543">
        <v>30</v>
      </c>
      <c r="B16" s="1584" t="s">
        <v>692</v>
      </c>
      <c r="C16" s="1585"/>
      <c r="D16" s="1552" t="s">
        <v>987</v>
      </c>
      <c r="E16" s="1553"/>
      <c r="F16" s="997" t="s">
        <v>624</v>
      </c>
      <c r="G16" s="993"/>
      <c r="H16" s="984" t="s">
        <v>463</v>
      </c>
      <c r="I16" s="993" t="s">
        <v>988</v>
      </c>
      <c r="J16" s="993" t="s">
        <v>487</v>
      </c>
      <c r="K16" s="780">
        <v>2</v>
      </c>
      <c r="L16" s="780" t="s">
        <v>489</v>
      </c>
      <c r="M16" s="1546" t="s">
        <v>989</v>
      </c>
      <c r="N16" s="1547"/>
      <c r="O16" s="1659" t="s">
        <v>990</v>
      </c>
      <c r="P16" s="1660"/>
    </row>
    <row r="17" spans="1:16" s="960" customFormat="1" ht="27" customHeight="1">
      <c r="A17" s="1544"/>
      <c r="B17" s="1586"/>
      <c r="C17" s="1587"/>
      <c r="D17" s="1554"/>
      <c r="E17" s="1555"/>
      <c r="F17" s="778" t="s">
        <v>490</v>
      </c>
      <c r="G17" s="778"/>
      <c r="H17" s="592" t="s">
        <v>466</v>
      </c>
      <c r="I17" s="778" t="s">
        <v>991</v>
      </c>
      <c r="J17" s="778" t="s">
        <v>409</v>
      </c>
      <c r="K17" s="592">
        <v>1</v>
      </c>
      <c r="L17" s="621" t="s">
        <v>985</v>
      </c>
      <c r="M17" s="1563"/>
      <c r="N17" s="1564"/>
      <c r="O17" s="1661"/>
      <c r="P17" s="1662"/>
    </row>
    <row r="18" spans="1:16" s="1003" customFormat="1" ht="33.75" customHeight="1" thickBot="1">
      <c r="A18" s="1562"/>
      <c r="B18" s="1614"/>
      <c r="C18" s="1615"/>
      <c r="D18" s="1556"/>
      <c r="E18" s="1557"/>
      <c r="F18" s="1000"/>
      <c r="G18" s="1001" t="s">
        <v>992</v>
      </c>
      <c r="H18" s="1002" t="s">
        <v>466</v>
      </c>
      <c r="I18" s="1001" t="s">
        <v>993</v>
      </c>
      <c r="J18" s="1001" t="s">
        <v>409</v>
      </c>
      <c r="K18" s="1663" t="s">
        <v>994</v>
      </c>
      <c r="L18" s="1664"/>
      <c r="M18" s="1665" t="s">
        <v>995</v>
      </c>
      <c r="N18" s="1666"/>
      <c r="O18" s="1665"/>
      <c r="P18" s="1667"/>
    </row>
    <row r="19" spans="1:16" s="1003" customFormat="1" ht="33.75" customHeight="1" thickBot="1">
      <c r="A19" s="1618">
        <v>40</v>
      </c>
      <c r="B19" s="1584" t="s">
        <v>996</v>
      </c>
      <c r="C19" s="1585"/>
      <c r="D19" s="1650" t="s">
        <v>997</v>
      </c>
      <c r="E19" s="1651"/>
      <c r="F19" s="1004" t="s">
        <v>998</v>
      </c>
      <c r="G19" s="1005"/>
      <c r="H19" s="1006" t="s">
        <v>466</v>
      </c>
      <c r="I19" s="1004" t="s">
        <v>999</v>
      </c>
      <c r="J19" s="1007" t="s">
        <v>409</v>
      </c>
      <c r="K19" s="1652">
        <v>1</v>
      </c>
      <c r="L19" s="1653"/>
      <c r="M19" s="1598" t="s">
        <v>1000</v>
      </c>
      <c r="N19" s="1598"/>
      <c r="O19" s="1654"/>
      <c r="P19" s="1010"/>
    </row>
    <row r="20" spans="1:16" s="1003" customFormat="1" ht="33.75" customHeight="1" thickBot="1">
      <c r="A20" s="1562"/>
      <c r="B20" s="1614"/>
      <c r="C20" s="1615"/>
      <c r="D20" s="998"/>
      <c r="E20" s="999"/>
      <c r="F20" s="1011" t="s">
        <v>1001</v>
      </c>
      <c r="G20" s="1011"/>
      <c r="H20" s="1011" t="s">
        <v>466</v>
      </c>
      <c r="I20" s="1011" t="s">
        <v>1002</v>
      </c>
      <c r="J20" s="1011" t="s">
        <v>409</v>
      </c>
      <c r="K20" s="1655">
        <v>1</v>
      </c>
      <c r="L20" s="1656"/>
      <c r="M20" s="1657" t="s">
        <v>1000</v>
      </c>
      <c r="N20" s="1657"/>
      <c r="O20" s="1658"/>
      <c r="P20" s="1012"/>
    </row>
    <row r="21" spans="1:16" s="1003" customFormat="1" ht="33.75" customHeight="1" thickBot="1">
      <c r="A21" s="1013">
        <v>50</v>
      </c>
      <c r="B21" s="1639" t="s">
        <v>1003</v>
      </c>
      <c r="C21" s="1640"/>
      <c r="D21" s="1605" t="s">
        <v>997</v>
      </c>
      <c r="E21" s="1606"/>
      <c r="F21" s="1014" t="s">
        <v>1004</v>
      </c>
      <c r="G21" s="1015"/>
      <c r="H21" s="1014" t="s">
        <v>466</v>
      </c>
      <c r="I21" s="1014" t="s">
        <v>1005</v>
      </c>
      <c r="J21" s="1014" t="s">
        <v>997</v>
      </c>
      <c r="K21" s="1641">
        <v>1</v>
      </c>
      <c r="L21" s="1642"/>
      <c r="M21" s="1643" t="s">
        <v>1000</v>
      </c>
      <c r="N21" s="1643"/>
      <c r="O21" s="1643"/>
      <c r="P21" s="1016"/>
    </row>
    <row r="22" spans="1:16" s="960" customFormat="1" ht="26.25" customHeight="1">
      <c r="A22" s="1634">
        <v>60</v>
      </c>
      <c r="B22" s="1644" t="s">
        <v>1006</v>
      </c>
      <c r="C22" s="1644"/>
      <c r="D22" s="1646" t="s">
        <v>987</v>
      </c>
      <c r="E22" s="1646"/>
      <c r="F22" s="550" t="s">
        <v>868</v>
      </c>
      <c r="G22" s="1017"/>
      <c r="H22" s="550" t="s">
        <v>466</v>
      </c>
      <c r="I22" s="777" t="s">
        <v>1007</v>
      </c>
      <c r="J22" s="777" t="s">
        <v>1008</v>
      </c>
      <c r="K22" s="550">
        <v>2</v>
      </c>
      <c r="L22" s="550" t="s">
        <v>489</v>
      </c>
      <c r="M22" s="1586" t="s">
        <v>989</v>
      </c>
      <c r="N22" s="1587"/>
      <c r="O22" s="1648"/>
      <c r="P22" s="1649"/>
    </row>
    <row r="23" spans="1:16" s="960" customFormat="1" ht="26.25" customHeight="1" thickBot="1">
      <c r="A23" s="1635"/>
      <c r="B23" s="1645"/>
      <c r="C23" s="1645"/>
      <c r="D23" s="1647"/>
      <c r="E23" s="1647"/>
      <c r="F23" s="660" t="s">
        <v>1009</v>
      </c>
      <c r="G23" s="1018"/>
      <c r="H23" s="660" t="s">
        <v>466</v>
      </c>
      <c r="I23" s="1019" t="s">
        <v>1010</v>
      </c>
      <c r="J23" s="1019" t="s">
        <v>487</v>
      </c>
      <c r="K23" s="660">
        <v>2</v>
      </c>
      <c r="L23" s="660" t="s">
        <v>489</v>
      </c>
      <c r="M23" s="1614"/>
      <c r="N23" s="1615"/>
      <c r="O23" s="1020"/>
      <c r="P23" s="1021"/>
    </row>
    <row r="24" spans="1:16" s="960" customFormat="1" ht="26.25" customHeight="1">
      <c r="A24" s="1626">
        <v>70</v>
      </c>
      <c r="B24" s="1628" t="s">
        <v>1011</v>
      </c>
      <c r="C24" s="1629"/>
      <c r="D24" s="1619" t="s">
        <v>987</v>
      </c>
      <c r="E24" s="1620"/>
      <c r="F24" s="780" t="s">
        <v>868</v>
      </c>
      <c r="G24" s="1024"/>
      <c r="H24" s="780" t="s">
        <v>466</v>
      </c>
      <c r="I24" s="993" t="s">
        <v>1012</v>
      </c>
      <c r="J24" s="993" t="s">
        <v>1008</v>
      </c>
      <c r="K24" s="780">
        <v>2</v>
      </c>
      <c r="L24" s="780" t="s">
        <v>489</v>
      </c>
      <c r="M24" s="1584" t="s">
        <v>989</v>
      </c>
      <c r="N24" s="1585"/>
      <c r="O24" s="1008"/>
      <c r="P24" s="1009"/>
    </row>
    <row r="25" spans="1:16" s="960" customFormat="1" ht="26.25" customHeight="1" thickBot="1">
      <c r="A25" s="1627"/>
      <c r="B25" s="1630"/>
      <c r="C25" s="1630"/>
      <c r="D25" s="1621"/>
      <c r="E25" s="1622"/>
      <c r="F25" s="549" t="s">
        <v>1009</v>
      </c>
      <c r="G25" s="1025"/>
      <c r="H25" s="549" t="s">
        <v>466</v>
      </c>
      <c r="I25" s="779" t="s">
        <v>1013</v>
      </c>
      <c r="J25" s="779" t="s">
        <v>487</v>
      </c>
      <c r="K25" s="549">
        <v>2</v>
      </c>
      <c r="L25" s="549" t="s">
        <v>489</v>
      </c>
      <c r="M25" s="1614"/>
      <c r="N25" s="1615"/>
      <c r="O25" s="1026"/>
      <c r="P25" s="1027"/>
    </row>
    <row r="26" spans="1:16" s="960" customFormat="1" ht="26.25" customHeight="1">
      <c r="A26" s="1631">
        <v>80</v>
      </c>
      <c r="B26" s="1633" t="s">
        <v>1014</v>
      </c>
      <c r="C26" s="1634"/>
      <c r="D26" s="1636" t="s">
        <v>987</v>
      </c>
      <c r="E26" s="1637"/>
      <c r="F26" s="550" t="s">
        <v>868</v>
      </c>
      <c r="G26" s="1017"/>
      <c r="H26" s="550" t="s">
        <v>466</v>
      </c>
      <c r="I26" s="777" t="s">
        <v>1015</v>
      </c>
      <c r="J26" s="777" t="s">
        <v>1008</v>
      </c>
      <c r="K26" s="550">
        <v>2</v>
      </c>
      <c r="L26" s="550" t="s">
        <v>489</v>
      </c>
      <c r="M26" s="1584" t="s">
        <v>989</v>
      </c>
      <c r="N26" s="1585"/>
      <c r="O26" s="1028"/>
      <c r="P26" s="1029"/>
    </row>
    <row r="27" spans="1:16" s="960" customFormat="1" ht="26.25" customHeight="1" thickBot="1">
      <c r="A27" s="1632"/>
      <c r="B27" s="1635"/>
      <c r="C27" s="1635"/>
      <c r="D27" s="1638"/>
      <c r="E27" s="1637"/>
      <c r="F27" s="660" t="s">
        <v>1009</v>
      </c>
      <c r="G27" s="1018"/>
      <c r="H27" s="660" t="s">
        <v>466</v>
      </c>
      <c r="I27" s="1019" t="s">
        <v>1016</v>
      </c>
      <c r="J27" s="1019" t="s">
        <v>487</v>
      </c>
      <c r="K27" s="660">
        <v>2</v>
      </c>
      <c r="L27" s="660" t="s">
        <v>489</v>
      </c>
      <c r="M27" s="1614"/>
      <c r="N27" s="1615"/>
      <c r="O27" s="1020"/>
      <c r="P27" s="1021"/>
    </row>
    <row r="28" spans="1:16" s="960" customFormat="1" ht="26.25" customHeight="1">
      <c r="A28" s="1618">
        <v>90</v>
      </c>
      <c r="B28" s="1584" t="s">
        <v>1017</v>
      </c>
      <c r="C28" s="1585"/>
      <c r="D28" s="1619" t="s">
        <v>987</v>
      </c>
      <c r="E28" s="1620"/>
      <c r="F28" s="780" t="s">
        <v>1018</v>
      </c>
      <c r="G28" s="1024"/>
      <c r="H28" s="780" t="s">
        <v>466</v>
      </c>
      <c r="I28" s="993" t="s">
        <v>1019</v>
      </c>
      <c r="J28" s="993" t="s">
        <v>487</v>
      </c>
      <c r="K28" s="780">
        <v>2</v>
      </c>
      <c r="L28" s="780" t="s">
        <v>489</v>
      </c>
      <c r="M28" s="1584" t="s">
        <v>989</v>
      </c>
      <c r="N28" s="1585"/>
      <c r="O28" s="1008"/>
      <c r="P28" s="1009"/>
    </row>
    <row r="29" spans="1:16" s="960" customFormat="1" ht="26.25" customHeight="1" thickBot="1">
      <c r="A29" s="1562"/>
      <c r="B29" s="1614"/>
      <c r="C29" s="1615"/>
      <c r="D29" s="1621"/>
      <c r="E29" s="1622"/>
      <c r="F29" s="549" t="s">
        <v>490</v>
      </c>
      <c r="G29" s="1025"/>
      <c r="H29" s="549" t="s">
        <v>466</v>
      </c>
      <c r="I29" s="779" t="s">
        <v>991</v>
      </c>
      <c r="J29" s="779" t="s">
        <v>409</v>
      </c>
      <c r="K29" s="549">
        <v>1</v>
      </c>
      <c r="L29" s="549" t="s">
        <v>489</v>
      </c>
      <c r="M29" s="1614"/>
      <c r="N29" s="1615"/>
      <c r="O29" s="1026"/>
      <c r="P29" s="1027"/>
    </row>
    <row r="30" spans="1:16" s="960" customFormat="1" ht="26.25" customHeight="1" thickBot="1">
      <c r="A30" s="1623">
        <v>100</v>
      </c>
      <c r="B30" s="1586" t="s">
        <v>1020</v>
      </c>
      <c r="C30" s="1587"/>
      <c r="D30" s="1624" t="s">
        <v>841</v>
      </c>
      <c r="E30" s="1625"/>
      <c r="F30" s="550" t="s">
        <v>868</v>
      </c>
      <c r="G30" s="1017"/>
      <c r="H30" s="550" t="s">
        <v>466</v>
      </c>
      <c r="I30" s="777" t="s">
        <v>1021</v>
      </c>
      <c r="J30" s="777" t="s">
        <v>1008</v>
      </c>
      <c r="K30" s="550">
        <v>2</v>
      </c>
      <c r="L30" s="936" t="s">
        <v>489</v>
      </c>
      <c r="M30" s="1584" t="s">
        <v>989</v>
      </c>
      <c r="N30" s="1585"/>
      <c r="O30" s="1028"/>
      <c r="P30" s="1029"/>
    </row>
    <row r="31" spans="1:16" s="960" customFormat="1" ht="26.25" customHeight="1" thickBot="1">
      <c r="A31" s="1623"/>
      <c r="B31" s="1586"/>
      <c r="C31" s="1587"/>
      <c r="D31" s="1624"/>
      <c r="E31" s="1625"/>
      <c r="F31" s="660" t="s">
        <v>1009</v>
      </c>
      <c r="G31" s="1018"/>
      <c r="H31" s="660" t="s">
        <v>466</v>
      </c>
      <c r="I31" s="1019" t="s">
        <v>1022</v>
      </c>
      <c r="J31" s="1019" t="s">
        <v>487</v>
      </c>
      <c r="K31" s="660">
        <v>2</v>
      </c>
      <c r="L31" s="660" t="s">
        <v>489</v>
      </c>
      <c r="M31" s="1586"/>
      <c r="N31" s="1587"/>
      <c r="O31" s="1603"/>
      <c r="P31" s="1604"/>
    </row>
    <row r="32" spans="1:16" s="960" customFormat="1" ht="26.25" customHeight="1" thickBot="1">
      <c r="A32" s="1030">
        <v>110</v>
      </c>
      <c r="B32" s="1599" t="s">
        <v>1023</v>
      </c>
      <c r="C32" s="1600"/>
      <c r="D32" s="1605" t="s">
        <v>1024</v>
      </c>
      <c r="E32" s="1606"/>
      <c r="F32" s="1032" t="s">
        <v>1025</v>
      </c>
      <c r="G32" s="1005" t="s">
        <v>1026</v>
      </c>
      <c r="H32" s="1032" t="s">
        <v>466</v>
      </c>
      <c r="I32" s="1033" t="s">
        <v>1027</v>
      </c>
      <c r="J32" s="1033" t="s">
        <v>409</v>
      </c>
      <c r="K32" s="1033">
        <v>1</v>
      </c>
      <c r="L32" s="1033" t="s">
        <v>489</v>
      </c>
      <c r="M32" s="1602" t="s">
        <v>1000</v>
      </c>
      <c r="N32" s="1602"/>
      <c r="O32" s="1602"/>
      <c r="P32" s="1034"/>
    </row>
    <row r="33" spans="1:16" s="960" customFormat="1" ht="26.25" customHeight="1" thickBot="1">
      <c r="A33" s="1607">
        <v>120</v>
      </c>
      <c r="B33" s="1610" t="s">
        <v>1028</v>
      </c>
      <c r="C33" s="1611"/>
      <c r="D33" s="1584" t="s">
        <v>1029</v>
      </c>
      <c r="E33" s="1585"/>
      <c r="F33" s="1033" t="s">
        <v>1030</v>
      </c>
      <c r="G33" s="1035"/>
      <c r="H33" s="1032" t="s">
        <v>466</v>
      </c>
      <c r="I33" s="1033" t="s">
        <v>1031</v>
      </c>
      <c r="J33" s="1033" t="s">
        <v>409</v>
      </c>
      <c r="K33" s="1616">
        <v>1</v>
      </c>
      <c r="L33" s="1617"/>
      <c r="M33" s="1602" t="s">
        <v>1000</v>
      </c>
      <c r="N33" s="1602"/>
      <c r="O33" s="1602"/>
      <c r="P33" s="1034"/>
    </row>
    <row r="34" spans="1:16" s="960" customFormat="1" ht="26.25" customHeight="1" thickBot="1">
      <c r="A34" s="1608"/>
      <c r="B34" s="1558"/>
      <c r="C34" s="1612"/>
      <c r="D34" s="1586"/>
      <c r="E34" s="1587"/>
      <c r="F34" s="1004" t="s">
        <v>868</v>
      </c>
      <c r="G34" s="1004"/>
      <c r="H34" s="1004" t="s">
        <v>466</v>
      </c>
      <c r="I34" s="777" t="s">
        <v>1021</v>
      </c>
      <c r="J34" s="1004" t="s">
        <v>1008</v>
      </c>
      <c r="K34" s="1004">
        <v>2</v>
      </c>
      <c r="L34" s="1004" t="s">
        <v>489</v>
      </c>
      <c r="M34" s="1598" t="s">
        <v>1000</v>
      </c>
      <c r="N34" s="1598"/>
      <c r="O34" s="1598"/>
      <c r="P34" s="1034"/>
    </row>
    <row r="35" spans="1:16" s="960" customFormat="1" ht="26.25" customHeight="1" thickBot="1">
      <c r="A35" s="1609"/>
      <c r="B35" s="1560"/>
      <c r="C35" s="1613"/>
      <c r="D35" s="1614"/>
      <c r="E35" s="1615"/>
      <c r="F35" s="1033" t="s">
        <v>1032</v>
      </c>
      <c r="G35" s="1033"/>
      <c r="H35" s="1033" t="s">
        <v>466</v>
      </c>
      <c r="I35" s="1033" t="s">
        <v>1033</v>
      </c>
      <c r="J35" s="1033" t="s">
        <v>1034</v>
      </c>
      <c r="K35" s="1597" t="s">
        <v>1035</v>
      </c>
      <c r="L35" s="1597"/>
      <c r="M35" s="1598" t="s">
        <v>1000</v>
      </c>
      <c r="N35" s="1598"/>
      <c r="O35" s="1598"/>
      <c r="P35" s="1034"/>
    </row>
    <row r="36" spans="1:16" s="960" customFormat="1" ht="26.25" customHeight="1" thickBot="1">
      <c r="A36" s="1037">
        <v>130</v>
      </c>
      <c r="B36" s="1599" t="s">
        <v>1036</v>
      </c>
      <c r="C36" s="1600"/>
      <c r="D36" s="1599" t="s">
        <v>1037</v>
      </c>
      <c r="E36" s="1600"/>
      <c r="F36" s="1033" t="s">
        <v>998</v>
      </c>
      <c r="G36" s="1035"/>
      <c r="H36" s="1033"/>
      <c r="I36" s="1033" t="s">
        <v>1038</v>
      </c>
      <c r="J36" s="1033" t="s">
        <v>409</v>
      </c>
      <c r="K36" s="1601">
        <v>1</v>
      </c>
      <c r="L36" s="1597"/>
      <c r="M36" s="1602" t="s">
        <v>1000</v>
      </c>
      <c r="N36" s="1602"/>
      <c r="O36" s="1602"/>
      <c r="P36" s="1034"/>
    </row>
    <row r="37" spans="1:16" s="960" customFormat="1" ht="42.75" customHeight="1" thickBot="1">
      <c r="A37" s="1013">
        <v>140</v>
      </c>
      <c r="B37" s="1592" t="s">
        <v>1039</v>
      </c>
      <c r="C37" s="1592"/>
      <c r="D37" s="1593" t="s">
        <v>552</v>
      </c>
      <c r="E37" s="1593"/>
      <c r="F37" s="906" t="s">
        <v>861</v>
      </c>
      <c r="G37" s="1039"/>
      <c r="H37" s="906" t="s">
        <v>466</v>
      </c>
      <c r="I37" s="929" t="s">
        <v>1040</v>
      </c>
      <c r="J37" s="929" t="s">
        <v>409</v>
      </c>
      <c r="K37" s="906">
        <v>2</v>
      </c>
      <c r="L37" s="906" t="s">
        <v>489</v>
      </c>
      <c r="M37" s="1594" t="s">
        <v>1041</v>
      </c>
      <c r="N37" s="1594"/>
      <c r="O37" s="1031"/>
      <c r="P37" s="1034"/>
    </row>
    <row r="38" spans="1:16" s="960" customFormat="1" ht="51.75" customHeight="1" thickBot="1">
      <c r="A38" s="1040">
        <v>150</v>
      </c>
      <c r="B38" s="1595" t="s">
        <v>1042</v>
      </c>
      <c r="C38" s="1595"/>
      <c r="D38" s="1596" t="s">
        <v>552</v>
      </c>
      <c r="E38" s="1596"/>
      <c r="F38" s="987" t="s">
        <v>861</v>
      </c>
      <c r="G38" s="1041"/>
      <c r="H38" s="987" t="s">
        <v>466</v>
      </c>
      <c r="I38" s="1042" t="s">
        <v>1040</v>
      </c>
      <c r="J38" s="1042" t="s">
        <v>409</v>
      </c>
      <c r="K38" s="987">
        <v>2</v>
      </c>
      <c r="L38" s="987" t="s">
        <v>489</v>
      </c>
      <c r="M38" s="1594" t="s">
        <v>1041</v>
      </c>
      <c r="N38" s="1594"/>
      <c r="O38" s="1036"/>
      <c r="P38" s="1043"/>
    </row>
    <row r="39" spans="1:16" s="960" customFormat="1" ht="26.25" customHeight="1">
      <c r="A39" s="1569">
        <v>160</v>
      </c>
      <c r="B39" s="1572" t="s">
        <v>553</v>
      </c>
      <c r="C39" s="1573"/>
      <c r="D39" s="1578"/>
      <c r="E39" s="1579"/>
      <c r="F39" s="1044" t="s">
        <v>868</v>
      </c>
      <c r="G39" s="1045"/>
      <c r="H39" s="780" t="s">
        <v>466</v>
      </c>
      <c r="I39" s="1046" t="s">
        <v>1043</v>
      </c>
      <c r="J39" s="1046" t="s">
        <v>1008</v>
      </c>
      <c r="K39" s="1023">
        <v>2</v>
      </c>
      <c r="L39" s="1022" t="s">
        <v>489</v>
      </c>
      <c r="M39" s="1584" t="s">
        <v>758</v>
      </c>
      <c r="N39" s="1585"/>
      <c r="O39" s="1588"/>
      <c r="P39" s="1589"/>
    </row>
    <row r="40" spans="1:16" s="960" customFormat="1" ht="26.25" customHeight="1">
      <c r="A40" s="1570"/>
      <c r="B40" s="1574"/>
      <c r="C40" s="1575"/>
      <c r="D40" s="1580"/>
      <c r="E40" s="1581"/>
      <c r="F40" s="1047" t="s">
        <v>451</v>
      </c>
      <c r="G40" s="1048"/>
      <c r="H40" s="592" t="s">
        <v>466</v>
      </c>
      <c r="I40" s="1049" t="s">
        <v>1022</v>
      </c>
      <c r="J40" s="1049" t="s">
        <v>487</v>
      </c>
      <c r="K40" s="1050">
        <v>2</v>
      </c>
      <c r="L40" s="560" t="s">
        <v>489</v>
      </c>
      <c r="M40" s="1586"/>
      <c r="N40" s="1587"/>
      <c r="O40" s="1036"/>
      <c r="P40" s="1043"/>
    </row>
    <row r="41" spans="1:16" s="960" customFormat="1" ht="26.25" customHeight="1" thickBot="1">
      <c r="A41" s="1571"/>
      <c r="B41" s="1576"/>
      <c r="C41" s="1577"/>
      <c r="D41" s="1582"/>
      <c r="E41" s="1583"/>
      <c r="F41" s="1051" t="s">
        <v>1018</v>
      </c>
      <c r="G41" s="1052"/>
      <c r="H41" s="936" t="s">
        <v>466</v>
      </c>
      <c r="I41" s="1053" t="s">
        <v>1044</v>
      </c>
      <c r="J41" s="1054" t="s">
        <v>487</v>
      </c>
      <c r="K41" s="989">
        <v>2</v>
      </c>
      <c r="L41" s="1055" t="s">
        <v>489</v>
      </c>
      <c r="M41" s="1586"/>
      <c r="N41" s="1587"/>
      <c r="O41" s="1036"/>
      <c r="P41" s="1043"/>
    </row>
    <row r="42" spans="1:16" s="960" customFormat="1" ht="23.25" customHeight="1">
      <c r="A42" s="1544">
        <v>170</v>
      </c>
      <c r="B42" s="1590" t="s">
        <v>1045</v>
      </c>
      <c r="C42" s="1591"/>
      <c r="D42" s="1554"/>
      <c r="E42" s="1555"/>
      <c r="F42" s="1056" t="s">
        <v>1046</v>
      </c>
      <c r="G42" s="777"/>
      <c r="H42" s="1056" t="s">
        <v>466</v>
      </c>
      <c r="I42" s="1056" t="s">
        <v>1047</v>
      </c>
      <c r="J42" s="1056" t="s">
        <v>409</v>
      </c>
      <c r="K42" s="1057">
        <v>1</v>
      </c>
      <c r="L42" s="1057" t="s">
        <v>485</v>
      </c>
      <c r="M42" s="1567" t="s">
        <v>464</v>
      </c>
      <c r="N42" s="1567"/>
      <c r="O42" s="1568" t="s">
        <v>990</v>
      </c>
      <c r="P42" s="1568"/>
    </row>
    <row r="43" spans="1:16" s="960" customFormat="1" ht="23.25" customHeight="1" thickBot="1">
      <c r="A43" s="1544"/>
      <c r="B43" s="1590"/>
      <c r="C43" s="1591"/>
      <c r="D43" s="1554"/>
      <c r="E43" s="1555"/>
      <c r="F43" s="1033" t="s">
        <v>1048</v>
      </c>
      <c r="G43" s="1042"/>
      <c r="H43" s="1033" t="s">
        <v>466</v>
      </c>
      <c r="I43" s="1033" t="s">
        <v>1049</v>
      </c>
      <c r="J43" s="1033" t="s">
        <v>1050</v>
      </c>
      <c r="K43" s="1058"/>
      <c r="L43" s="1038" t="s">
        <v>1051</v>
      </c>
      <c r="M43" s="1567" t="s">
        <v>1052</v>
      </c>
      <c r="N43" s="1567"/>
      <c r="O43" s="1568" t="s">
        <v>990</v>
      </c>
      <c r="P43" s="1568"/>
    </row>
    <row r="44" spans="1:16" s="960" customFormat="1" ht="23.25" customHeight="1">
      <c r="A44" s="1544"/>
      <c r="B44" s="1590"/>
      <c r="C44" s="1591"/>
      <c r="D44" s="1554"/>
      <c r="E44" s="1555"/>
      <c r="F44" s="1032" t="s">
        <v>1053</v>
      </c>
      <c r="G44" s="1042"/>
      <c r="H44" s="1032" t="s">
        <v>466</v>
      </c>
      <c r="I44" s="1032" t="s">
        <v>1053</v>
      </c>
      <c r="J44" s="1032" t="s">
        <v>409</v>
      </c>
      <c r="K44" s="1057">
        <v>1</v>
      </c>
      <c r="L44" s="1057" t="s">
        <v>485</v>
      </c>
      <c r="M44" s="1567" t="s">
        <v>464</v>
      </c>
      <c r="N44" s="1567"/>
      <c r="O44" s="1568" t="s">
        <v>990</v>
      </c>
      <c r="P44" s="1568"/>
    </row>
    <row r="45" spans="1:16" s="960" customFormat="1" ht="29.25" customHeight="1" thickBot="1">
      <c r="A45" s="1544"/>
      <c r="B45" s="1590"/>
      <c r="C45" s="1591"/>
      <c r="D45" s="1554"/>
      <c r="E45" s="1555"/>
      <c r="F45" s="1011" t="s">
        <v>1054</v>
      </c>
      <c r="G45" s="1019"/>
      <c r="H45" s="1011" t="s">
        <v>466</v>
      </c>
      <c r="I45" s="1011" t="s">
        <v>1055</v>
      </c>
      <c r="J45" s="1011" t="s">
        <v>1056</v>
      </c>
      <c r="K45" s="1033">
        <v>5</v>
      </c>
      <c r="L45" s="1038" t="s">
        <v>485</v>
      </c>
      <c r="M45" s="1567" t="s">
        <v>464</v>
      </c>
      <c r="N45" s="1567"/>
      <c r="O45" s="1568" t="s">
        <v>990</v>
      </c>
      <c r="P45" s="1568"/>
    </row>
    <row r="46" spans="1:16" s="960" customFormat="1" ht="27" customHeight="1">
      <c r="A46" s="1543">
        <v>180</v>
      </c>
      <c r="B46" s="1546" t="s">
        <v>1057</v>
      </c>
      <c r="C46" s="1547"/>
      <c r="D46" s="1552" t="s">
        <v>446</v>
      </c>
      <c r="E46" s="1553"/>
      <c r="F46" s="993" t="s">
        <v>450</v>
      </c>
      <c r="G46" s="1059"/>
      <c r="H46" s="780" t="s">
        <v>466</v>
      </c>
      <c r="I46" s="1060" t="s">
        <v>1058</v>
      </c>
      <c r="J46" s="993" t="s">
        <v>409</v>
      </c>
      <c r="K46" s="780">
        <v>5</v>
      </c>
      <c r="L46" s="781" t="s">
        <v>485</v>
      </c>
      <c r="M46" s="1548"/>
      <c r="N46" s="1549"/>
      <c r="O46" s="1558"/>
      <c r="P46" s="1559"/>
    </row>
    <row r="47" spans="1:16" s="960" customFormat="1" ht="22.5" customHeight="1">
      <c r="A47" s="1544"/>
      <c r="B47" s="1548"/>
      <c r="C47" s="1549"/>
      <c r="D47" s="1554"/>
      <c r="E47" s="1555"/>
      <c r="F47" s="778" t="s">
        <v>868</v>
      </c>
      <c r="G47" s="1061"/>
      <c r="H47" s="592" t="s">
        <v>466</v>
      </c>
      <c r="I47" s="1049" t="s">
        <v>1043</v>
      </c>
      <c r="J47" s="778" t="s">
        <v>1008</v>
      </c>
      <c r="K47" s="592">
        <v>5</v>
      </c>
      <c r="L47" s="621" t="s">
        <v>485</v>
      </c>
      <c r="M47" s="1548"/>
      <c r="N47" s="1549"/>
      <c r="O47" s="1558"/>
      <c r="P47" s="1559"/>
    </row>
    <row r="48" spans="1:16" s="960" customFormat="1" ht="22.5" customHeight="1">
      <c r="A48" s="1544"/>
      <c r="B48" s="1548"/>
      <c r="C48" s="1549"/>
      <c r="D48" s="1554"/>
      <c r="E48" s="1555"/>
      <c r="F48" s="778" t="s">
        <v>1059</v>
      </c>
      <c r="G48" s="1061"/>
      <c r="H48" s="592" t="s">
        <v>466</v>
      </c>
      <c r="I48" s="1062" t="s">
        <v>1022</v>
      </c>
      <c r="J48" s="778" t="s">
        <v>487</v>
      </c>
      <c r="K48" s="592">
        <v>5</v>
      </c>
      <c r="L48" s="621" t="s">
        <v>485</v>
      </c>
      <c r="M48" s="1548"/>
      <c r="N48" s="1549"/>
      <c r="O48" s="1558"/>
      <c r="P48" s="1559"/>
    </row>
    <row r="49" spans="1:16" s="960" customFormat="1" ht="22.5" customHeight="1">
      <c r="A49" s="1544"/>
      <c r="B49" s="1548"/>
      <c r="C49" s="1549"/>
      <c r="D49" s="1554"/>
      <c r="E49" s="1555"/>
      <c r="F49" s="778" t="s">
        <v>1018</v>
      </c>
      <c r="G49" s="1061"/>
      <c r="H49" s="592" t="s">
        <v>466</v>
      </c>
      <c r="I49" s="778" t="s">
        <v>1044</v>
      </c>
      <c r="J49" s="778" t="s">
        <v>487</v>
      </c>
      <c r="K49" s="592">
        <v>5</v>
      </c>
      <c r="L49" s="621" t="s">
        <v>485</v>
      </c>
      <c r="M49" s="1548"/>
      <c r="N49" s="1549"/>
      <c r="O49" s="1558"/>
      <c r="P49" s="1559"/>
    </row>
    <row r="50" spans="1:16" s="960" customFormat="1" ht="22.5" customHeight="1" thickBot="1">
      <c r="A50" s="1545"/>
      <c r="B50" s="1550"/>
      <c r="C50" s="1551"/>
      <c r="D50" s="1556"/>
      <c r="E50" s="1557"/>
      <c r="F50" s="779" t="s">
        <v>1060</v>
      </c>
      <c r="G50" s="779"/>
      <c r="H50" s="549" t="s">
        <v>466</v>
      </c>
      <c r="I50" s="779" t="s">
        <v>1060</v>
      </c>
      <c r="J50" s="779" t="s">
        <v>409</v>
      </c>
      <c r="K50" s="622">
        <v>1</v>
      </c>
      <c r="L50" s="622" t="s">
        <v>485</v>
      </c>
      <c r="M50" s="1550"/>
      <c r="N50" s="1551"/>
      <c r="O50" s="1560"/>
      <c r="P50" s="1561"/>
    </row>
    <row r="51" spans="1:16" s="960" customFormat="1" ht="24" customHeight="1">
      <c r="A51" s="1544">
        <v>190</v>
      </c>
      <c r="B51" s="1548" t="s">
        <v>1061</v>
      </c>
      <c r="C51" s="1549"/>
      <c r="D51" s="1554" t="s">
        <v>446</v>
      </c>
      <c r="E51" s="1555"/>
      <c r="F51" s="777" t="s">
        <v>1062</v>
      </c>
      <c r="G51" s="777"/>
      <c r="H51" s="550" t="s">
        <v>466</v>
      </c>
      <c r="I51" s="777" t="s">
        <v>1063</v>
      </c>
      <c r="J51" s="777" t="s">
        <v>1064</v>
      </c>
      <c r="K51" s="1063">
        <v>1</v>
      </c>
      <c r="L51" s="1063" t="s">
        <v>485</v>
      </c>
      <c r="M51" s="1563"/>
      <c r="N51" s="1564"/>
      <c r="O51" s="1565" t="s">
        <v>1065</v>
      </c>
      <c r="P51" s="1566"/>
    </row>
    <row r="52" spans="1:16" s="960" customFormat="1" ht="24" customHeight="1" thickBot="1">
      <c r="A52" s="1562"/>
      <c r="B52" s="1550"/>
      <c r="C52" s="1551"/>
      <c r="D52" s="1556"/>
      <c r="E52" s="1557"/>
      <c r="F52" s="779" t="s">
        <v>431</v>
      </c>
      <c r="G52" s="996"/>
      <c r="H52" s="549" t="s">
        <v>466</v>
      </c>
      <c r="I52" s="779" t="s">
        <v>1066</v>
      </c>
      <c r="J52" s="779" t="s">
        <v>409</v>
      </c>
      <c r="K52" s="622">
        <v>1</v>
      </c>
      <c r="L52" s="621" t="s">
        <v>485</v>
      </c>
      <c r="M52" s="1533"/>
      <c r="N52" s="1534"/>
      <c r="O52" s="1535"/>
      <c r="P52" s="1536"/>
    </row>
    <row r="53" spans="1:16" s="960" customFormat="1">
      <c r="A53" s="1064"/>
      <c r="B53" s="1065" t="s">
        <v>1067</v>
      </c>
      <c r="C53" s="1066"/>
      <c r="D53" s="1066"/>
      <c r="E53" s="1066"/>
      <c r="F53" s="1067"/>
      <c r="G53" s="1066"/>
      <c r="H53" s="1068"/>
      <c r="I53" s="967"/>
      <c r="J53" s="1537" t="s">
        <v>1068</v>
      </c>
      <c r="K53" s="1538"/>
      <c r="L53" s="1538"/>
      <c r="M53" s="1538"/>
      <c r="N53" s="1538"/>
      <c r="O53" s="1538"/>
      <c r="P53" s="1539"/>
    </row>
    <row r="54" spans="1:16" s="960" customFormat="1" ht="15.75" customHeight="1">
      <c r="A54" s="1064"/>
      <c r="B54" s="1540" t="s">
        <v>1069</v>
      </c>
      <c r="C54" s="1541"/>
      <c r="D54" s="1066"/>
      <c r="E54" s="1066"/>
      <c r="F54" s="1067"/>
      <c r="G54" s="1066"/>
      <c r="H54" s="1068"/>
      <c r="I54" s="967"/>
      <c r="J54" s="967"/>
      <c r="K54" s="967"/>
      <c r="L54" s="1069"/>
      <c r="M54" s="1070"/>
      <c r="N54" s="1070"/>
      <c r="O54" s="1071"/>
      <c r="P54" s="1072"/>
    </row>
    <row r="55" spans="1:16" s="960" customFormat="1" ht="18" customHeight="1">
      <c r="A55" s="1064"/>
      <c r="B55" s="1542" t="s">
        <v>1070</v>
      </c>
      <c r="C55" s="1542"/>
      <c r="D55" s="1542"/>
      <c r="E55" s="1542"/>
      <c r="F55" s="1542"/>
      <c r="G55" s="1542"/>
      <c r="H55" s="1542"/>
      <c r="I55" s="1542"/>
      <c r="J55" s="1542"/>
      <c r="K55" s="1542"/>
      <c r="L55" s="1067"/>
      <c r="M55" s="1067"/>
      <c r="N55" s="1067"/>
      <c r="O55" s="1067"/>
      <c r="P55" s="1074"/>
    </row>
    <row r="56" spans="1:16" s="960" customFormat="1" ht="14.25" customHeight="1">
      <c r="A56" s="1064"/>
      <c r="B56" s="1542" t="s">
        <v>1071</v>
      </c>
      <c r="C56" s="1542"/>
      <c r="D56" s="1542"/>
      <c r="E56" s="1542"/>
      <c r="F56" s="1542"/>
      <c r="G56" s="1542"/>
      <c r="H56" s="1542"/>
      <c r="I56" s="1542"/>
      <c r="J56" s="1542"/>
      <c r="K56" s="1073"/>
      <c r="L56" s="1067"/>
      <c r="M56" s="1067"/>
      <c r="N56" s="1067"/>
      <c r="O56" s="1067"/>
      <c r="P56" s="1074"/>
    </row>
    <row r="57" spans="1:16" s="960" customFormat="1" ht="17.25" customHeight="1">
      <c r="A57" s="1064"/>
      <c r="B57" s="1532" t="s">
        <v>1072</v>
      </c>
      <c r="C57" s="1532"/>
      <c r="D57" s="1532"/>
      <c r="E57" s="1532"/>
      <c r="F57" s="1532"/>
      <c r="G57" s="1073"/>
      <c r="H57" s="1075"/>
      <c r="I57" s="1073"/>
      <c r="J57" s="1073"/>
      <c r="K57" s="1073"/>
      <c r="L57" s="1073"/>
      <c r="M57" s="1073"/>
      <c r="N57" s="1073"/>
      <c r="O57" s="1073"/>
      <c r="P57" s="1076"/>
    </row>
    <row r="58" spans="1:16" s="960" customFormat="1" ht="18.75" customHeight="1" thickBot="1">
      <c r="A58" s="1077" t="s">
        <v>1073</v>
      </c>
      <c r="B58" s="1078"/>
      <c r="C58" s="1078"/>
      <c r="D58" s="1078"/>
      <c r="E58" s="1079"/>
      <c r="F58" s="1078"/>
      <c r="G58" s="1078"/>
      <c r="H58" s="1080"/>
      <c r="I58" s="1078"/>
      <c r="J58" s="1078"/>
      <c r="K58" s="1078"/>
      <c r="L58" s="1081" t="s">
        <v>1074</v>
      </c>
      <c r="M58" s="1078"/>
      <c r="N58" s="1078"/>
      <c r="O58" s="1078"/>
      <c r="P58" s="1082"/>
    </row>
    <row r="59" spans="1:16" s="960" customFormat="1" ht="21" customHeight="1">
      <c r="A59" s="1083"/>
      <c r="B59" s="1083"/>
      <c r="C59" s="1083"/>
      <c r="D59" s="1083"/>
      <c r="E59" s="1083"/>
      <c r="F59" s="1084"/>
      <c r="G59" s="1084"/>
      <c r="H59" s="1084"/>
      <c r="I59" s="1084"/>
      <c r="J59" s="1084"/>
      <c r="K59" s="1084"/>
      <c r="L59" s="1084"/>
      <c r="M59" s="1083"/>
      <c r="N59" s="1083"/>
      <c r="O59" s="1083"/>
      <c r="P59" s="1083"/>
    </row>
    <row r="60" spans="1:16" s="960" customFormat="1" ht="20.25" customHeight="1">
      <c r="A60" s="1085"/>
      <c r="B60" s="1085"/>
      <c r="C60" s="1085"/>
      <c r="D60" s="1085"/>
      <c r="E60" s="1085"/>
      <c r="F60" s="1084"/>
      <c r="G60" s="1084"/>
      <c r="H60" s="1084"/>
      <c r="I60" s="1084"/>
      <c r="J60" s="1084"/>
      <c r="K60" s="1084"/>
      <c r="L60" s="1084"/>
      <c r="M60" s="1085"/>
      <c r="N60" s="1085"/>
      <c r="O60" s="1085"/>
      <c r="P60" s="1085"/>
    </row>
    <row r="61" spans="1:16" s="960" customFormat="1" ht="18.75" customHeight="1">
      <c r="A61" s="1085"/>
      <c r="B61" s="1085"/>
      <c r="C61" s="1085"/>
      <c r="D61" s="1085"/>
      <c r="E61" s="1085"/>
      <c r="F61" s="1084"/>
      <c r="G61" s="1084"/>
      <c r="H61" s="1084"/>
      <c r="I61" s="1084"/>
      <c r="J61" s="1084"/>
      <c r="K61" s="1084"/>
      <c r="L61" s="1084"/>
      <c r="M61" s="1085"/>
      <c r="N61" s="1085"/>
      <c r="O61" s="1085"/>
      <c r="P61" s="1085"/>
    </row>
    <row r="62" spans="1:16" s="960" customFormat="1">
      <c r="A62" s="1085"/>
      <c r="B62" s="1085"/>
      <c r="C62" s="1085"/>
      <c r="D62" s="1085"/>
      <c r="E62" s="1085"/>
      <c r="F62" s="1085"/>
      <c r="G62" s="1085"/>
      <c r="H62" s="1085"/>
      <c r="I62" s="967"/>
      <c r="J62" s="967"/>
      <c r="K62" s="967"/>
      <c r="L62" s="967"/>
      <c r="M62" s="967"/>
      <c r="N62" s="967"/>
      <c r="O62" s="967"/>
      <c r="P62"/>
    </row>
    <row r="63" spans="1:16" s="960" customFormat="1">
      <c r="A63" s="1085"/>
      <c r="B63" s="1085"/>
      <c r="C63" s="1085"/>
      <c r="D63" s="1085"/>
      <c r="E63" s="1085"/>
      <c r="F63" s="1085"/>
      <c r="G63" s="1085"/>
      <c r="H63" s="1085"/>
      <c r="I63" s="967"/>
      <c r="J63" s="967"/>
      <c r="K63" s="967"/>
      <c r="L63" s="967"/>
      <c r="M63" s="967"/>
      <c r="N63" s="967"/>
      <c r="O63" s="967"/>
      <c r="P63"/>
    </row>
    <row r="64" spans="1:16" s="960" customFormat="1">
      <c r="A64" s="967"/>
      <c r="B64" s="967"/>
      <c r="C64" s="967"/>
      <c r="D64" s="967"/>
      <c r="E64" s="967"/>
      <c r="F64" s="967"/>
      <c r="G64" s="967"/>
      <c r="H64" s="1086"/>
      <c r="I64" s="967"/>
      <c r="J64" s="967"/>
      <c r="K64" s="967"/>
      <c r="L64" s="967"/>
      <c r="M64" s="967"/>
      <c r="N64" s="967"/>
      <c r="O64" s="967"/>
      <c r="P64"/>
    </row>
    <row r="65" spans="1:16" s="960" customFormat="1">
      <c r="A65" s="967"/>
      <c r="B65" s="967"/>
      <c r="C65" s="967"/>
      <c r="D65" s="967"/>
      <c r="E65" s="967"/>
      <c r="F65" s="967"/>
      <c r="G65" s="967"/>
      <c r="H65" s="1086"/>
      <c r="I65" s="967"/>
      <c r="J65" s="967"/>
      <c r="K65" s="967"/>
      <c r="L65" s="967"/>
      <c r="M65" s="967"/>
      <c r="N65" s="967"/>
      <c r="O65" s="967"/>
      <c r="P65"/>
    </row>
    <row r="66" spans="1:16" s="960" customFormat="1">
      <c r="A66" s="967"/>
      <c r="B66" s="967"/>
      <c r="C66" s="967"/>
      <c r="D66" s="967"/>
      <c r="E66" s="967"/>
      <c r="F66" s="967"/>
      <c r="G66" s="967"/>
      <c r="H66" s="1086"/>
      <c r="I66" s="967"/>
      <c r="J66" s="967"/>
      <c r="K66" s="967"/>
      <c r="L66" s="967"/>
      <c r="M66" s="967"/>
      <c r="N66" s="967"/>
      <c r="O66" s="967"/>
      <c r="P66"/>
    </row>
    <row r="67" spans="1:16" s="960" customFormat="1" ht="29.25" customHeight="1">
      <c r="A67" s="1086"/>
      <c r="B67" s="1085"/>
      <c r="C67" s="1085"/>
      <c r="D67" s="1085"/>
      <c r="E67" s="1085"/>
      <c r="F67" s="1085"/>
      <c r="G67" s="1087"/>
      <c r="H67" s="1067"/>
      <c r="I67" s="1085"/>
      <c r="J67" s="1085"/>
      <c r="K67" s="1085"/>
      <c r="L67" s="1085"/>
      <c r="M67" s="1085"/>
      <c r="N67" s="1085"/>
      <c r="O67" s="1085"/>
      <c r="P67" s="1087"/>
    </row>
    <row r="68" spans="1:16" s="960" customFormat="1">
      <c r="A68" s="1086"/>
      <c r="B68" s="1085"/>
      <c r="C68" s="1085"/>
      <c r="D68" s="1085"/>
      <c r="E68" s="1085"/>
      <c r="F68" s="1085"/>
      <c r="G68" s="1085"/>
      <c r="H68" s="1067"/>
      <c r="I68" s="1086"/>
      <c r="J68" s="1086"/>
      <c r="K68" s="1085"/>
      <c r="L68" s="1085"/>
      <c r="M68" s="1085"/>
      <c r="N68" s="1085"/>
      <c r="O68" s="1087"/>
      <c r="P68" s="1087"/>
    </row>
    <row r="69" spans="1:16" s="960" customFormat="1">
      <c r="A69" s="1086"/>
      <c r="B69" s="1085"/>
      <c r="C69" s="1085"/>
      <c r="D69" s="1085"/>
      <c r="E69" s="1085"/>
      <c r="F69" s="1087"/>
      <c r="G69" s="1087"/>
      <c r="H69" s="1067"/>
      <c r="I69" s="1086"/>
      <c r="J69" s="1086"/>
      <c r="K69" s="1088"/>
      <c r="L69" s="1086"/>
      <c r="M69" s="1085"/>
      <c r="N69" s="1085"/>
      <c r="O69" s="1087"/>
      <c r="P69" s="1087"/>
    </row>
    <row r="70" spans="1:16" s="960" customFormat="1" ht="27" customHeight="1">
      <c r="A70" s="1089"/>
      <c r="B70" s="1089"/>
      <c r="C70" s="1089"/>
      <c r="D70" s="1090"/>
      <c r="E70" s="1090"/>
      <c r="F70" s="1073"/>
      <c r="G70" s="1073"/>
      <c r="H70" s="1075"/>
      <c r="I70" s="1073"/>
      <c r="J70" s="1073"/>
      <c r="K70" s="1075"/>
      <c r="L70" s="1073"/>
      <c r="M70" s="1067"/>
      <c r="N70" s="1067"/>
      <c r="O70" s="1067"/>
      <c r="P70" s="1067"/>
    </row>
    <row r="71" spans="1:16" s="960" customFormat="1" ht="27" customHeight="1">
      <c r="A71" s="1089"/>
      <c r="B71" s="1089"/>
      <c r="C71" s="1089"/>
      <c r="D71" s="1090"/>
      <c r="E71" s="1090"/>
      <c r="F71" s="1091"/>
      <c r="G71" s="1073"/>
      <c r="H71" s="1075"/>
      <c r="I71" s="1073"/>
      <c r="J71" s="1073"/>
      <c r="K71" s="1075"/>
      <c r="L71" s="1073"/>
      <c r="M71" s="1067"/>
      <c r="N71" s="1067"/>
      <c r="O71" s="1067"/>
      <c r="P71" s="1067"/>
    </row>
    <row r="72" spans="1:16" s="960" customFormat="1" ht="27" customHeight="1">
      <c r="A72" s="1089"/>
      <c r="B72" s="1089"/>
      <c r="C72" s="1089"/>
      <c r="D72" s="1090"/>
      <c r="E72" s="1090"/>
      <c r="F72" s="1073"/>
      <c r="G72" s="1073"/>
      <c r="H72" s="1075"/>
      <c r="I72" s="1073"/>
      <c r="J72" s="1073"/>
      <c r="K72" s="1075"/>
      <c r="L72" s="1073"/>
      <c r="M72" s="1067"/>
      <c r="N72" s="1067"/>
      <c r="O72" s="1067"/>
      <c r="P72" s="1067"/>
    </row>
    <row r="73" spans="1:16" s="960" customFormat="1" ht="27" customHeight="1">
      <c r="A73" s="1089"/>
      <c r="B73" s="1089"/>
      <c r="C73" s="1089"/>
      <c r="D73" s="1090"/>
      <c r="E73" s="1090"/>
      <c r="F73" s="1091"/>
      <c r="G73" s="1091"/>
      <c r="H73" s="1075"/>
      <c r="I73" s="1073"/>
      <c r="J73" s="1073"/>
      <c r="K73" s="1075"/>
      <c r="L73" s="1073"/>
      <c r="M73" s="1067"/>
      <c r="N73" s="1067"/>
      <c r="O73" s="1092"/>
      <c r="P73" s="1067"/>
    </row>
    <row r="74" spans="1:16" s="960" customFormat="1" ht="27" customHeight="1">
      <c r="A74" s="1089"/>
      <c r="B74" s="1089"/>
      <c r="C74" s="1089"/>
      <c r="D74" s="1090"/>
      <c r="E74" s="1090"/>
      <c r="F74" s="1091"/>
      <c r="G74" s="1091"/>
      <c r="H74" s="1075"/>
      <c r="I74" s="1073"/>
      <c r="J74" s="1073"/>
      <c r="K74" s="1075"/>
      <c r="L74" s="1093"/>
      <c r="M74" s="1085"/>
      <c r="N74" s="1085"/>
      <c r="O74" s="1067"/>
      <c r="P74" s="1067"/>
    </row>
    <row r="75" spans="1:16" s="960" customFormat="1" ht="27" customHeight="1">
      <c r="A75" s="1089"/>
      <c r="B75" s="1089"/>
      <c r="C75" s="1089"/>
      <c r="D75" s="1089"/>
      <c r="E75" s="1089"/>
      <c r="F75" s="1073"/>
      <c r="G75" s="1073"/>
      <c r="H75" s="1075"/>
      <c r="I75" s="1073"/>
      <c r="J75" s="1073"/>
      <c r="K75" s="1075"/>
      <c r="L75" s="1073"/>
      <c r="M75" s="1067"/>
      <c r="N75" s="1067"/>
      <c r="O75" s="1092"/>
      <c r="P75" s="1067"/>
    </row>
    <row r="76" spans="1:16" s="960" customFormat="1" ht="27" customHeight="1">
      <c r="A76" s="1089"/>
      <c r="B76" s="1089"/>
      <c r="C76" s="1089"/>
      <c r="D76" s="1089"/>
      <c r="E76" s="1089"/>
      <c r="F76" s="1073"/>
      <c r="G76" s="1073"/>
      <c r="H76" s="1075"/>
      <c r="I76" s="1073"/>
      <c r="J76" s="1073"/>
      <c r="K76" s="1075"/>
      <c r="L76" s="1073"/>
      <c r="M76" s="1067"/>
      <c r="N76" s="1067"/>
      <c r="O76" s="1092"/>
      <c r="P76" s="1092"/>
    </row>
    <row r="77" spans="1:16" s="960" customFormat="1" ht="27" customHeight="1">
      <c r="A77" s="1089"/>
      <c r="B77" s="1089"/>
      <c r="C77" s="1089"/>
      <c r="D77" s="1089"/>
      <c r="E77" s="1089"/>
      <c r="F77" s="1073"/>
      <c r="G77" s="1073"/>
      <c r="H77" s="1075"/>
      <c r="I77" s="1073"/>
      <c r="J77" s="1073"/>
      <c r="K77" s="1075"/>
      <c r="L77" s="1093"/>
      <c r="M77" s="1067"/>
      <c r="N77" s="1067"/>
      <c r="O77" s="1092"/>
      <c r="P77" s="1092"/>
    </row>
    <row r="78" spans="1:16" s="960" customFormat="1" ht="27" customHeight="1">
      <c r="A78" s="1090"/>
      <c r="B78" s="1089"/>
      <c r="C78" s="1089"/>
      <c r="D78" s="1089"/>
      <c r="E78" s="1089"/>
      <c r="F78" s="1073"/>
      <c r="G78" s="1094"/>
      <c r="H78" s="1075"/>
      <c r="I78" s="1094"/>
      <c r="J78" s="1094"/>
      <c r="K78" s="1095"/>
      <c r="L78" s="1095"/>
      <c r="M78" s="1067"/>
      <c r="N78" s="1067"/>
      <c r="O78" s="1067"/>
      <c r="P78" s="1067"/>
    </row>
    <row r="79" spans="1:16" s="960" customFormat="1" ht="27" customHeight="1">
      <c r="A79" s="1089"/>
      <c r="B79" s="1089"/>
      <c r="C79" s="1089"/>
      <c r="D79" s="1089"/>
      <c r="E79" s="1089"/>
      <c r="F79" s="1073"/>
      <c r="G79" s="1073"/>
      <c r="H79" s="1075"/>
      <c r="I79" s="1073"/>
      <c r="J79" s="1073"/>
      <c r="K79" s="1073"/>
      <c r="L79" s="1073"/>
      <c r="M79" s="1067"/>
      <c r="N79" s="1067"/>
      <c r="O79" s="1092"/>
      <c r="P79" s="1067"/>
    </row>
    <row r="80" spans="1:16" s="960" customFormat="1" ht="27" customHeight="1">
      <c r="A80" s="1089"/>
      <c r="B80" s="1089"/>
      <c r="C80" s="1089"/>
      <c r="D80" s="1089"/>
      <c r="E80" s="1089"/>
      <c r="F80" s="1073"/>
      <c r="G80" s="1073"/>
      <c r="H80" s="1075"/>
      <c r="I80" s="1073"/>
      <c r="J80" s="1073"/>
      <c r="K80" s="1073"/>
      <c r="L80" s="1073"/>
      <c r="M80" s="1067"/>
      <c r="N80" s="1067"/>
      <c r="O80" s="1092"/>
      <c r="P80" s="1067"/>
    </row>
    <row r="81" spans="1:16" s="960" customFormat="1" ht="27" customHeight="1">
      <c r="A81" s="1089"/>
      <c r="B81" s="1089"/>
      <c r="C81" s="1089"/>
      <c r="D81" s="1089"/>
      <c r="E81" s="1089"/>
      <c r="F81" s="1073"/>
      <c r="G81" s="1073"/>
      <c r="H81" s="1075"/>
      <c r="I81" s="1073"/>
      <c r="J81" s="1073"/>
      <c r="K81" s="1073"/>
      <c r="L81" s="1093"/>
      <c r="M81" s="1067"/>
      <c r="N81" s="1067"/>
      <c r="O81" s="1092"/>
      <c r="P81" s="1092"/>
    </row>
    <row r="82" spans="1:16" s="960" customFormat="1" ht="27" customHeight="1">
      <c r="A82" s="1089"/>
      <c r="B82" s="1089"/>
      <c r="C82" s="1089"/>
      <c r="D82" s="1089"/>
      <c r="E82" s="1089"/>
      <c r="F82" s="1073"/>
      <c r="G82" s="1094"/>
      <c r="H82" s="1075"/>
      <c r="I82" s="1094"/>
      <c r="J82" s="1094"/>
      <c r="K82" s="1094"/>
      <c r="L82" s="1096"/>
      <c r="M82" s="1095"/>
      <c r="N82" s="1095"/>
      <c r="O82" s="1067"/>
      <c r="P82" s="1067"/>
    </row>
    <row r="83" spans="1:16" s="960" customFormat="1" ht="27" customHeight="1">
      <c r="A83" s="1089"/>
      <c r="B83" s="1089"/>
      <c r="C83" s="1089"/>
      <c r="D83" s="1089"/>
      <c r="E83" s="1089"/>
      <c r="F83" s="1073"/>
      <c r="G83" s="1073"/>
      <c r="H83" s="1075"/>
      <c r="I83" s="1073"/>
      <c r="J83" s="1073"/>
      <c r="K83" s="1073"/>
      <c r="L83" s="1073"/>
      <c r="M83" s="1067"/>
      <c r="N83" s="1067"/>
      <c r="O83" s="1092"/>
      <c r="P83" s="1092"/>
    </row>
    <row r="84" spans="1:16" s="960" customFormat="1" ht="27" customHeight="1">
      <c r="A84" s="1089"/>
      <c r="B84" s="1089"/>
      <c r="C84" s="1089"/>
      <c r="D84" s="1089"/>
      <c r="E84" s="1089"/>
      <c r="F84" s="1073"/>
      <c r="G84" s="1094"/>
      <c r="H84" s="1075"/>
      <c r="I84" s="1088"/>
      <c r="J84" s="1094"/>
      <c r="K84" s="1094"/>
      <c r="L84" s="1094"/>
      <c r="M84" s="1095"/>
      <c r="N84" s="1095"/>
      <c r="O84" s="1092"/>
      <c r="P84" s="1092"/>
    </row>
    <row r="85" spans="1:16" s="960" customFormat="1" ht="27" customHeight="1">
      <c r="A85" s="1089"/>
      <c r="B85" s="1089"/>
      <c r="C85" s="1089"/>
      <c r="D85" s="1089"/>
      <c r="E85" s="1089"/>
      <c r="F85" s="1073"/>
      <c r="G85" s="1091"/>
      <c r="H85" s="1075"/>
      <c r="I85" s="1088"/>
      <c r="J85" s="1073"/>
      <c r="K85" s="1073"/>
      <c r="L85" s="1073"/>
      <c r="M85" s="1067"/>
      <c r="N85" s="1067"/>
      <c r="O85" s="1067"/>
      <c r="P85" s="1067"/>
    </row>
    <row r="86" spans="1:16" s="960" customFormat="1" ht="27" customHeight="1">
      <c r="A86" s="1089"/>
      <c r="B86" s="1089"/>
      <c r="C86" s="1089"/>
      <c r="D86" s="1089"/>
      <c r="E86" s="1089"/>
      <c r="F86" s="1073"/>
      <c r="G86" s="1094"/>
      <c r="H86" s="1097"/>
      <c r="I86" s="1088"/>
      <c r="J86" s="1094"/>
      <c r="K86" s="1094"/>
      <c r="L86" s="1094"/>
      <c r="M86" s="1095"/>
      <c r="N86" s="1095"/>
      <c r="O86" s="1067"/>
      <c r="P86" s="1067"/>
    </row>
    <row r="87" spans="1:16" s="960" customFormat="1" ht="27" customHeight="1">
      <c r="A87" s="1089"/>
      <c r="B87" s="1089"/>
      <c r="C87" s="1089"/>
      <c r="D87" s="1089"/>
      <c r="E87" s="1089"/>
      <c r="F87" s="1073"/>
      <c r="G87" s="1091"/>
      <c r="H87" s="1075"/>
      <c r="I87" s="1088"/>
      <c r="J87" s="1073"/>
      <c r="K87" s="1073"/>
      <c r="L87" s="1073"/>
      <c r="M87" s="1067"/>
      <c r="N87" s="1067"/>
      <c r="O87" s="1067"/>
      <c r="P87" s="1067"/>
    </row>
    <row r="88" spans="1:16" s="960" customFormat="1" ht="27" customHeight="1">
      <c r="A88" s="1089"/>
      <c r="B88" s="1089"/>
      <c r="C88" s="1089"/>
      <c r="D88" s="1089"/>
      <c r="E88" s="1089"/>
      <c r="F88" s="1073"/>
      <c r="G88" s="1094"/>
      <c r="H88" s="1075"/>
      <c r="I88" s="1094"/>
      <c r="J88" s="1094"/>
      <c r="K88" s="1094"/>
      <c r="L88" s="1096"/>
      <c r="M88" s="1095"/>
      <c r="N88" s="1095"/>
      <c r="O88" s="1067"/>
      <c r="P88" s="1067"/>
    </row>
    <row r="89" spans="1:16" s="960" customFormat="1" ht="27" customHeight="1">
      <c r="A89" s="1089"/>
      <c r="B89" s="1089"/>
      <c r="C89" s="1089"/>
      <c r="D89" s="1089"/>
      <c r="E89" s="1089"/>
      <c r="F89" s="1073"/>
      <c r="G89" s="1091"/>
      <c r="H89" s="1075"/>
      <c r="I89" s="1088"/>
      <c r="J89" s="1073"/>
      <c r="K89" s="1073"/>
      <c r="L89" s="1073"/>
      <c r="M89" s="1067"/>
      <c r="N89" s="1067"/>
      <c r="O89" s="1067"/>
      <c r="P89" s="1067"/>
    </row>
    <row r="90" spans="1:16" s="960" customFormat="1" ht="27" customHeight="1">
      <c r="A90" s="1089"/>
      <c r="B90" s="1089"/>
      <c r="C90" s="1089"/>
      <c r="D90" s="1089"/>
      <c r="E90" s="1089"/>
      <c r="F90" s="1091"/>
      <c r="G90" s="1091"/>
      <c r="H90" s="1075"/>
      <c r="I90" s="1073"/>
      <c r="J90" s="1073"/>
      <c r="K90" s="1073"/>
      <c r="L90" s="1073"/>
      <c r="M90" s="1067"/>
      <c r="N90" s="1067"/>
      <c r="O90" s="1092"/>
      <c r="P90" s="1092"/>
    </row>
    <row r="91" spans="1:16" s="960" customFormat="1" ht="27" customHeight="1">
      <c r="A91" s="1089"/>
      <c r="B91" s="1089"/>
      <c r="C91" s="1089"/>
      <c r="D91" s="1089"/>
      <c r="E91" s="1089"/>
      <c r="F91" s="1073"/>
      <c r="G91" s="1073"/>
      <c r="H91" s="1073"/>
      <c r="I91" s="1073"/>
      <c r="J91" s="1073"/>
      <c r="K91" s="1073"/>
      <c r="L91" s="1073"/>
      <c r="M91" s="1067"/>
      <c r="N91" s="1067"/>
      <c r="O91" s="1092"/>
      <c r="P91" s="1067"/>
    </row>
    <row r="92" spans="1:16" s="960" customFormat="1" ht="27" customHeight="1">
      <c r="A92" s="1089"/>
      <c r="B92" s="1089"/>
      <c r="C92" s="1089"/>
      <c r="D92" s="1089"/>
      <c r="E92" s="1089"/>
      <c r="F92" s="1091"/>
      <c r="G92" s="1091"/>
      <c r="H92" s="1073"/>
      <c r="I92" s="1073"/>
      <c r="J92" s="1073"/>
      <c r="K92" s="1073"/>
      <c r="L92" s="1073"/>
      <c r="M92" s="1067"/>
      <c r="N92" s="1067"/>
      <c r="O92" s="1067"/>
      <c r="P92" s="1067"/>
    </row>
    <row r="93" spans="1:16" s="960" customFormat="1" ht="27" customHeight="1">
      <c r="A93" s="1089"/>
      <c r="B93" s="1089"/>
      <c r="C93" s="1089"/>
      <c r="D93" s="1089"/>
      <c r="E93" s="1089"/>
      <c r="F93" s="1091"/>
      <c r="G93" s="1091"/>
      <c r="H93" s="1073"/>
      <c r="I93" s="1073"/>
      <c r="J93" s="1073"/>
      <c r="K93" s="1073"/>
      <c r="L93" s="1073"/>
      <c r="M93" s="1067"/>
      <c r="N93" s="1067"/>
      <c r="O93" s="1067"/>
      <c r="P93" s="1067"/>
    </row>
    <row r="94" spans="1:16" s="960" customFormat="1" ht="27" customHeight="1">
      <c r="A94" s="1089"/>
      <c r="B94" s="1089"/>
      <c r="C94" s="1089"/>
      <c r="D94" s="1089"/>
      <c r="E94" s="1089"/>
      <c r="F94" s="1091"/>
      <c r="G94" s="1091"/>
      <c r="H94" s="1091"/>
      <c r="I94" s="1073"/>
      <c r="J94" s="1073"/>
      <c r="K94" s="1073"/>
      <c r="L94" s="1073"/>
      <c r="M94" s="1067"/>
      <c r="N94" s="1067"/>
      <c r="O94" s="1067"/>
      <c r="P94" s="1067"/>
    </row>
    <row r="95" spans="1:16" s="960" customFormat="1" ht="27" customHeight="1">
      <c r="A95" s="1089"/>
      <c r="B95" s="1089"/>
      <c r="C95" s="1089"/>
      <c r="D95" s="1089"/>
      <c r="E95" s="1089"/>
      <c r="F95" s="1091"/>
      <c r="G95" s="1091"/>
      <c r="H95" s="1073"/>
      <c r="I95" s="1073"/>
      <c r="J95" s="1073"/>
      <c r="K95" s="1073"/>
      <c r="L95" s="1073"/>
      <c r="M95" s="1067"/>
      <c r="N95" s="1067"/>
      <c r="O95" s="1067"/>
      <c r="P95" s="1067"/>
    </row>
    <row r="96" spans="1:16" s="960" customFormat="1" ht="27" customHeight="1">
      <c r="A96" s="1089"/>
      <c r="B96" s="1089"/>
      <c r="C96" s="1089"/>
      <c r="D96" s="1089"/>
      <c r="E96" s="1089"/>
      <c r="F96" s="1091"/>
      <c r="G96" s="1091"/>
      <c r="H96" s="1091"/>
      <c r="I96" s="1073"/>
      <c r="J96" s="1073"/>
      <c r="K96" s="1073"/>
      <c r="L96" s="1073"/>
      <c r="M96" s="1067"/>
      <c r="N96" s="1067"/>
      <c r="O96" s="1067"/>
      <c r="P96" s="1067"/>
    </row>
    <row r="97" spans="1:16" s="960" customFormat="1" ht="27" customHeight="1">
      <c r="A97" s="1089"/>
      <c r="B97" s="1089"/>
      <c r="C97" s="1089"/>
      <c r="D97" s="1089"/>
      <c r="E97" s="1089"/>
      <c r="F97" s="1091"/>
      <c r="G97" s="1091"/>
      <c r="H97" s="1091"/>
      <c r="I97" s="1073"/>
      <c r="J97" s="1073"/>
      <c r="K97" s="1073"/>
      <c r="L97" s="1073"/>
      <c r="M97" s="1067"/>
      <c r="N97" s="1067"/>
      <c r="O97" s="1067"/>
      <c r="P97" s="1067"/>
    </row>
    <row r="98" spans="1:16" s="960" customFormat="1" ht="27" customHeight="1">
      <c r="A98" s="1089"/>
      <c r="B98" s="1089"/>
      <c r="C98" s="1089"/>
      <c r="D98" s="1089"/>
      <c r="E98" s="1089"/>
      <c r="F98" s="1073"/>
      <c r="G98" s="1091"/>
      <c r="H98" s="1073"/>
      <c r="I98" s="1073"/>
      <c r="J98" s="1073"/>
      <c r="K98" s="1073"/>
      <c r="L98" s="1073"/>
      <c r="M98" s="1067"/>
      <c r="N98" s="1067"/>
      <c r="O98" s="1073"/>
      <c r="P98"/>
    </row>
    <row r="99" spans="1:16" s="960" customFormat="1" ht="27" customHeight="1">
      <c r="A99" s="1089"/>
      <c r="B99" s="1089"/>
      <c r="C99" s="1089"/>
      <c r="D99" s="1089"/>
      <c r="E99" s="1089"/>
      <c r="F99" s="1073"/>
      <c r="G99" s="1094"/>
      <c r="H99" s="1073"/>
      <c r="I99" s="1094"/>
      <c r="J99" s="1094"/>
      <c r="K99" s="1094"/>
      <c r="L99" s="1096"/>
      <c r="M99" s="1095"/>
      <c r="N99" s="1095"/>
      <c r="O99" s="1067"/>
      <c r="P99" s="1067"/>
    </row>
    <row r="100" spans="1:16" s="960" customFormat="1" ht="39" customHeight="1">
      <c r="A100" s="1090"/>
      <c r="B100" s="1089"/>
      <c r="C100" s="1089"/>
      <c r="D100" s="1089"/>
      <c r="E100" s="1089"/>
      <c r="F100" s="1073"/>
      <c r="G100" s="1091"/>
      <c r="H100" s="1075"/>
      <c r="I100" s="1073"/>
      <c r="J100" s="1073"/>
      <c r="K100" s="1098"/>
      <c r="L100" s="1098"/>
      <c r="M100" s="1067"/>
      <c r="N100" s="1067"/>
      <c r="O100" s="1067"/>
      <c r="P100" s="1067"/>
    </row>
    <row r="101" spans="1:16" s="960" customFormat="1" ht="27" customHeight="1">
      <c r="A101" s="1090"/>
      <c r="B101" s="1089"/>
      <c r="C101" s="1089"/>
      <c r="D101" s="1089"/>
      <c r="E101" s="1089"/>
      <c r="F101" s="1073"/>
      <c r="G101" s="1099"/>
      <c r="H101" s="1075"/>
      <c r="I101" s="1100"/>
      <c r="J101" s="1100"/>
      <c r="K101" s="1067"/>
      <c r="L101" s="1067"/>
      <c r="M101" s="1095"/>
      <c r="N101" s="1095"/>
      <c r="O101" s="1067"/>
      <c r="P101" s="1067"/>
    </row>
    <row r="102" spans="1:16" s="960" customFormat="1" ht="41.25" customHeight="1">
      <c r="A102" s="1090"/>
      <c r="B102" s="1089"/>
      <c r="C102" s="1089"/>
      <c r="D102" s="1089"/>
      <c r="E102" s="1089"/>
      <c r="F102" s="1073"/>
      <c r="G102" s="1091"/>
      <c r="H102" s="1075"/>
      <c r="I102" s="1073"/>
      <c r="J102" s="1073"/>
      <c r="K102" s="1073"/>
      <c r="L102" s="1073"/>
      <c r="M102" s="1067"/>
      <c r="N102" s="1067"/>
      <c r="O102" s="1067"/>
      <c r="P102" s="1067"/>
    </row>
    <row r="103" spans="1:16" s="960" customFormat="1" ht="27" customHeight="1">
      <c r="A103" s="1090"/>
      <c r="B103" s="1089"/>
      <c r="C103" s="1089"/>
      <c r="D103" s="1089"/>
      <c r="E103" s="1089"/>
      <c r="F103" s="1073"/>
      <c r="G103" s="1091"/>
      <c r="H103" s="1075"/>
      <c r="I103" s="1073"/>
      <c r="J103" s="1073"/>
      <c r="K103" s="1073"/>
      <c r="L103" s="1073"/>
      <c r="M103" s="1067"/>
      <c r="N103" s="1067"/>
      <c r="O103" s="1073"/>
      <c r="P103"/>
    </row>
    <row r="104" spans="1:16" s="960" customFormat="1" ht="42.75" customHeight="1">
      <c r="A104" s="1090"/>
      <c r="B104" s="1089"/>
      <c r="C104" s="1089"/>
      <c r="D104" s="1089"/>
      <c r="E104" s="1089"/>
      <c r="F104" s="1073"/>
      <c r="G104" s="1091"/>
      <c r="H104" s="1075"/>
      <c r="I104" s="1073"/>
      <c r="J104" s="1073"/>
      <c r="K104" s="1073"/>
      <c r="L104" s="1073"/>
      <c r="M104" s="1067"/>
      <c r="N104" s="1067"/>
      <c r="O104" s="1067"/>
      <c r="P104" s="1067"/>
    </row>
    <row r="105" spans="1:16" s="960" customFormat="1" ht="27" customHeight="1">
      <c r="A105" s="1090"/>
      <c r="B105" s="1089"/>
      <c r="C105" s="1089"/>
      <c r="D105" s="1089"/>
      <c r="E105" s="1089"/>
      <c r="F105" s="1073"/>
      <c r="G105" s="1099"/>
      <c r="H105" s="1097"/>
      <c r="I105" s="1100"/>
      <c r="J105" s="1094"/>
      <c r="K105" s="1067"/>
      <c r="L105" s="1067"/>
      <c r="M105" s="1095"/>
      <c r="N105" s="1095"/>
      <c r="O105" s="1073"/>
      <c r="P105"/>
    </row>
    <row r="106" spans="1:16" s="960" customFormat="1" ht="27" customHeight="1">
      <c r="A106" s="1090"/>
      <c r="B106" s="1089"/>
      <c r="C106" s="1089"/>
      <c r="D106" s="1089"/>
      <c r="E106" s="1089"/>
      <c r="F106" s="1073"/>
      <c r="G106" s="1099"/>
      <c r="H106" s="1097"/>
      <c r="I106" s="1100"/>
      <c r="J106" s="1100"/>
      <c r="K106" s="1067"/>
      <c r="L106" s="1067"/>
      <c r="M106" s="1095"/>
      <c r="N106" s="1095"/>
      <c r="O106" s="1073"/>
      <c r="P106"/>
    </row>
    <row r="107" spans="1:16" s="960" customFormat="1" ht="27" customHeight="1">
      <c r="A107" s="1090"/>
      <c r="B107" s="1089"/>
      <c r="C107" s="1089"/>
      <c r="D107" s="1089"/>
      <c r="E107" s="1089"/>
      <c r="F107" s="1073"/>
      <c r="G107" s="1099"/>
      <c r="H107" s="1097"/>
      <c r="I107" s="1100"/>
      <c r="J107" s="1100"/>
      <c r="K107" s="1067"/>
      <c r="L107" s="1067"/>
      <c r="M107" s="1095"/>
      <c r="N107" s="1095"/>
      <c r="O107" s="1073"/>
      <c r="P107"/>
    </row>
    <row r="108" spans="1:16" s="960" customFormat="1" ht="27" customHeight="1">
      <c r="A108" s="1090"/>
      <c r="B108" s="1089"/>
      <c r="C108" s="1089"/>
      <c r="D108" s="1089"/>
      <c r="E108" s="1089"/>
      <c r="F108" s="1073"/>
      <c r="G108" s="1099"/>
      <c r="H108" s="1075"/>
      <c r="I108" s="1088"/>
      <c r="J108" s="1073"/>
      <c r="K108" s="1073"/>
      <c r="L108" s="1073"/>
      <c r="M108" s="1094"/>
      <c r="N108" s="1073"/>
      <c r="O108" s="1073"/>
      <c r="P108"/>
    </row>
    <row r="109" spans="1:16" s="960" customFormat="1" ht="27" customHeight="1">
      <c r="A109" s="1090"/>
      <c r="B109" s="1089"/>
      <c r="C109" s="1089"/>
      <c r="D109" s="1089"/>
      <c r="E109" s="1089"/>
      <c r="F109" s="1073"/>
      <c r="G109" s="1091"/>
      <c r="H109" s="1075"/>
      <c r="I109" s="1073"/>
      <c r="J109" s="1073"/>
      <c r="K109" s="1098"/>
      <c r="L109" s="1098"/>
      <c r="M109" s="1067"/>
      <c r="N109" s="1067"/>
      <c r="O109" s="1067"/>
      <c r="P109" s="1067"/>
    </row>
    <row r="110" spans="1:16" s="960" customFormat="1" ht="27" customHeight="1">
      <c r="A110" s="1089"/>
      <c r="B110" s="1089"/>
      <c r="C110" s="1089"/>
      <c r="D110" s="1089"/>
      <c r="E110" s="1089"/>
      <c r="F110" s="1073"/>
      <c r="G110" s="1073"/>
      <c r="H110" s="1075"/>
      <c r="I110" s="1073"/>
      <c r="J110" s="1073"/>
      <c r="K110" s="1073"/>
      <c r="L110" s="1073"/>
      <c r="M110" s="1067"/>
      <c r="N110" s="1067"/>
      <c r="O110" s="1067"/>
      <c r="P110" s="1067"/>
    </row>
    <row r="111" spans="1:16" s="960" customFormat="1" ht="27" customHeight="1">
      <c r="A111" s="1089"/>
      <c r="B111" s="1089"/>
      <c r="C111" s="1089"/>
      <c r="D111" s="1089"/>
      <c r="E111" s="1089"/>
      <c r="F111" s="1073"/>
      <c r="G111" s="1073"/>
      <c r="H111" s="1075"/>
      <c r="I111" s="1091"/>
      <c r="J111" s="1073"/>
      <c r="K111" s="1073"/>
      <c r="L111" s="1093"/>
      <c r="M111" s="1067"/>
      <c r="N111" s="1067"/>
      <c r="O111" s="1092"/>
      <c r="P111" s="1092"/>
    </row>
    <row r="112" spans="1:16" s="960" customFormat="1" ht="27" customHeight="1">
      <c r="A112" s="1089"/>
      <c r="B112" s="1090"/>
      <c r="C112" s="1090"/>
      <c r="D112" s="1089"/>
      <c r="E112" s="1089"/>
      <c r="F112" s="1073"/>
      <c r="G112" s="1073"/>
      <c r="H112" s="1075"/>
      <c r="I112" s="1091"/>
      <c r="J112" s="1073"/>
      <c r="K112" s="1073"/>
      <c r="L112" s="1093"/>
      <c r="M112" s="1067"/>
      <c r="N112" s="1067"/>
      <c r="O112" s="1092"/>
      <c r="P112" s="1092"/>
    </row>
    <row r="113" spans="1:16" s="960" customFormat="1" ht="27" customHeight="1">
      <c r="A113" s="1089"/>
      <c r="B113" s="1090"/>
      <c r="C113" s="1090"/>
      <c r="D113" s="1089"/>
      <c r="E113" s="1089"/>
      <c r="F113" s="1073"/>
      <c r="G113" s="1073"/>
      <c r="H113" s="1075"/>
      <c r="I113" s="1091"/>
      <c r="J113" s="1073"/>
      <c r="K113" s="1073"/>
      <c r="L113" s="1093"/>
      <c r="M113" s="1067"/>
      <c r="N113" s="1067"/>
      <c r="O113" s="1092"/>
      <c r="P113" s="1092"/>
    </row>
    <row r="114" spans="1:16" s="960" customFormat="1" ht="27" customHeight="1">
      <c r="A114" s="1089"/>
      <c r="B114" s="1089"/>
      <c r="C114" s="1090"/>
      <c r="D114" s="1089"/>
      <c r="E114" s="1089"/>
      <c r="F114" s="1073"/>
      <c r="G114" s="1073"/>
      <c r="H114" s="1075"/>
      <c r="I114" s="1073"/>
      <c r="J114" s="1073"/>
      <c r="K114" s="1073"/>
      <c r="L114" s="1073"/>
      <c r="M114" s="1067"/>
      <c r="N114" s="1067"/>
      <c r="O114" s="1067"/>
      <c r="P114" s="1067"/>
    </row>
    <row r="115" spans="1:16" s="960" customFormat="1" ht="27" customHeight="1">
      <c r="A115" s="1089"/>
      <c r="B115" s="1089"/>
      <c r="C115" s="1090"/>
      <c r="D115" s="1089"/>
      <c r="E115" s="1089"/>
      <c r="F115" s="1073"/>
      <c r="G115" s="1073"/>
      <c r="H115" s="1075"/>
      <c r="I115" s="1073"/>
      <c r="J115" s="1073"/>
      <c r="K115" s="1093"/>
      <c r="L115" s="1093"/>
      <c r="M115" s="1067"/>
      <c r="N115" s="1067"/>
      <c r="O115" s="1067"/>
      <c r="P115" s="1067"/>
    </row>
    <row r="116" spans="1:16" s="960" customFormat="1" ht="27" customHeight="1">
      <c r="A116" s="1089"/>
      <c r="B116" s="1089"/>
      <c r="C116" s="1090"/>
      <c r="D116" s="1089"/>
      <c r="E116" s="1089"/>
      <c r="F116" s="1073"/>
      <c r="G116" s="1073"/>
      <c r="H116" s="1075"/>
      <c r="I116" s="1091"/>
      <c r="J116" s="1073"/>
      <c r="K116" s="1093"/>
      <c r="L116" s="1093"/>
      <c r="M116" s="1067"/>
      <c r="N116" s="1067"/>
      <c r="O116" s="1067"/>
      <c r="P116" s="1067"/>
    </row>
    <row r="117" spans="1:16" s="960" customFormat="1" ht="27" customHeight="1">
      <c r="A117" s="1089"/>
      <c r="B117" s="1089"/>
      <c r="C117" s="1090"/>
      <c r="D117" s="1089"/>
      <c r="E117" s="1089"/>
      <c r="F117" s="1073"/>
      <c r="G117" s="1091"/>
      <c r="H117" s="1075"/>
      <c r="I117" s="1073"/>
      <c r="J117" s="1073"/>
      <c r="K117" s="1073"/>
      <c r="L117" s="1093"/>
      <c r="M117" s="1067"/>
      <c r="N117" s="1067"/>
      <c r="O117" s="1067"/>
      <c r="P117" s="1067"/>
    </row>
    <row r="118" spans="1:16" s="960" customFormat="1" ht="27" customHeight="1">
      <c r="A118" s="1089"/>
      <c r="B118" s="1089"/>
      <c r="C118" s="1090"/>
      <c r="D118" s="1089"/>
      <c r="E118" s="1089"/>
      <c r="F118" s="1073"/>
      <c r="G118" s="1091"/>
      <c r="H118" s="1075"/>
      <c r="I118" s="1073"/>
      <c r="J118" s="1073"/>
      <c r="K118" s="1073"/>
      <c r="L118" s="1093"/>
      <c r="M118" s="1067"/>
      <c r="N118" s="1067"/>
      <c r="O118" s="1067"/>
      <c r="P118" s="1067"/>
    </row>
    <row r="119" spans="1:16" s="960" customFormat="1" ht="27" customHeight="1">
      <c r="A119" s="1089"/>
      <c r="B119" s="1089"/>
      <c r="C119" s="1090"/>
      <c r="D119" s="1089"/>
      <c r="E119" s="1089"/>
      <c r="F119" s="1073"/>
      <c r="G119" s="1091"/>
      <c r="H119" s="1075"/>
      <c r="I119" s="1073"/>
      <c r="J119" s="1073"/>
      <c r="K119" s="1073"/>
      <c r="L119" s="1093"/>
      <c r="M119" s="1067"/>
      <c r="N119" s="1067"/>
      <c r="O119" s="1067"/>
      <c r="P119" s="1067"/>
    </row>
    <row r="120" spans="1:16" s="960" customFormat="1" ht="27" customHeight="1">
      <c r="A120" s="1089"/>
      <c r="B120" s="1089"/>
      <c r="C120" s="1090"/>
      <c r="D120" s="1089"/>
      <c r="E120" s="1089"/>
      <c r="F120" s="1073"/>
      <c r="G120" s="1091"/>
      <c r="H120" s="1075"/>
      <c r="I120" s="1073"/>
      <c r="J120" s="1073"/>
      <c r="K120" s="1093"/>
      <c r="L120" s="1093"/>
      <c r="M120" s="1067"/>
      <c r="N120" s="1067"/>
      <c r="O120" s="1067"/>
      <c r="P120" s="1067"/>
    </row>
    <row r="121" spans="1:16" s="960" customFormat="1" ht="27" customHeight="1">
      <c r="A121" s="1089"/>
      <c r="B121" s="1089"/>
      <c r="C121" s="1090"/>
      <c r="D121" s="1089"/>
      <c r="E121" s="1089"/>
      <c r="F121" s="1073"/>
      <c r="G121" s="1073"/>
      <c r="H121" s="1075"/>
      <c r="I121" s="1088"/>
      <c r="J121" s="1073"/>
      <c r="K121" s="1073"/>
      <c r="L121" s="1093"/>
      <c r="M121" s="1067"/>
      <c r="N121" s="1067"/>
      <c r="O121" s="1067"/>
      <c r="P121" s="1067"/>
    </row>
    <row r="122" spans="1:16" s="960" customFormat="1" ht="27" customHeight="1">
      <c r="A122" s="1089"/>
      <c r="B122" s="1089"/>
      <c r="C122" s="1090"/>
      <c r="D122" s="1089"/>
      <c r="E122" s="1089"/>
      <c r="F122" s="1073"/>
      <c r="G122" s="1073"/>
      <c r="H122" s="1075"/>
      <c r="I122" s="1073"/>
      <c r="J122" s="1073"/>
      <c r="K122" s="1073"/>
      <c r="L122" s="1093"/>
      <c r="M122" s="1067"/>
      <c r="N122" s="1067"/>
      <c r="O122" s="1067"/>
      <c r="P122" s="1067"/>
    </row>
    <row r="123" spans="1:16" s="960" customFormat="1" ht="27" customHeight="1">
      <c r="A123" s="1089"/>
      <c r="B123" s="1089"/>
      <c r="C123" s="1090"/>
      <c r="D123" s="1089"/>
      <c r="E123" s="1089"/>
      <c r="F123" s="1073"/>
      <c r="G123" s="1091"/>
      <c r="H123" s="1075"/>
      <c r="I123" s="1073"/>
      <c r="J123" s="1073"/>
      <c r="K123" s="1073"/>
      <c r="L123" s="1093"/>
      <c r="M123" s="1067"/>
      <c r="N123" s="1067"/>
      <c r="O123" s="1067"/>
      <c r="P123" s="1067"/>
    </row>
    <row r="124" spans="1:16" s="960" customFormat="1" ht="27" customHeight="1">
      <c r="A124" s="1089"/>
      <c r="B124" s="1089"/>
      <c r="C124" s="1090"/>
      <c r="D124" s="1089"/>
      <c r="E124" s="1089"/>
      <c r="F124" s="1073"/>
      <c r="G124" s="1091"/>
      <c r="H124" s="1075"/>
      <c r="I124" s="1073"/>
      <c r="J124" s="1073"/>
      <c r="K124" s="1073"/>
      <c r="L124" s="1093"/>
      <c r="M124" s="1067"/>
      <c r="N124" s="1067"/>
      <c r="O124" s="1067"/>
      <c r="P124" s="1067"/>
    </row>
    <row r="125" spans="1:16" s="960" customFormat="1" ht="27" customHeight="1">
      <c r="A125" s="1089"/>
      <c r="B125" s="1089"/>
      <c r="C125" s="1090"/>
      <c r="D125" s="1089"/>
      <c r="E125" s="1089"/>
      <c r="F125" s="1073"/>
      <c r="G125" s="1091"/>
      <c r="H125" s="1075"/>
      <c r="I125" s="1073"/>
      <c r="J125" s="1073"/>
      <c r="K125" s="1073"/>
      <c r="L125" s="1093"/>
      <c r="M125" s="1067"/>
      <c r="N125" s="1067"/>
      <c r="O125" s="1067"/>
      <c r="P125" s="1067"/>
    </row>
    <row r="126" spans="1:16" s="960" customFormat="1" ht="27" customHeight="1">
      <c r="A126" s="1089"/>
      <c r="B126" s="1089"/>
      <c r="C126" s="1090"/>
      <c r="D126" s="1089"/>
      <c r="E126" s="1089"/>
      <c r="F126" s="1073"/>
      <c r="G126" s="1073"/>
      <c r="H126" s="1075"/>
      <c r="I126" s="1091"/>
      <c r="J126" s="1073"/>
      <c r="K126" s="1093"/>
      <c r="L126" s="1093"/>
      <c r="M126" s="1067"/>
      <c r="N126" s="1067"/>
      <c r="O126" s="1067"/>
      <c r="P126" s="1067"/>
    </row>
    <row r="127" spans="1:16" s="960" customFormat="1" ht="27" customHeight="1">
      <c r="A127" s="1089"/>
      <c r="B127" s="1089"/>
      <c r="C127" s="1089"/>
      <c r="D127" s="1089"/>
      <c r="E127" s="1089"/>
      <c r="F127" s="1073"/>
      <c r="G127" s="1073"/>
      <c r="H127" s="1075"/>
      <c r="I127" s="1073"/>
      <c r="J127" s="1073"/>
      <c r="K127" s="1093"/>
      <c r="L127" s="1093"/>
      <c r="M127" s="1067"/>
      <c r="N127" s="1067"/>
      <c r="O127" s="1067"/>
      <c r="P127" s="1067"/>
    </row>
    <row r="128" spans="1:16" s="960" customFormat="1" ht="27" customHeight="1">
      <c r="A128" s="1090"/>
      <c r="B128" s="1089"/>
      <c r="C128" s="1089"/>
      <c r="D128" s="1089"/>
      <c r="E128" s="1089"/>
      <c r="F128" s="1073"/>
      <c r="G128" s="1091"/>
      <c r="H128" s="1075"/>
      <c r="I128" s="1073"/>
      <c r="J128" s="1073"/>
      <c r="K128" s="1093"/>
      <c r="L128" s="1093"/>
      <c r="M128" s="1067"/>
      <c r="N128" s="1067"/>
      <c r="O128" s="1067"/>
      <c r="P128" s="1067"/>
    </row>
    <row r="129" spans="1:16" s="960" customFormat="1">
      <c r="A129" s="1101"/>
      <c r="B129" s="1065"/>
      <c r="C129" s="1065"/>
      <c r="D129" s="1065"/>
      <c r="E129" s="1065"/>
      <c r="F129" s="1067"/>
      <c r="G129" s="1065"/>
      <c r="H129" s="1101"/>
      <c r="I129" s="967"/>
      <c r="J129" s="1102"/>
      <c r="K129" s="1102"/>
      <c r="L129" s="1102"/>
      <c r="M129" s="1102"/>
      <c r="N129" s="1102"/>
      <c r="O129" s="1102"/>
      <c r="P129" s="1102"/>
    </row>
    <row r="130" spans="1:16" s="960" customFormat="1">
      <c r="A130" s="1101"/>
      <c r="B130" s="1103"/>
      <c r="C130" s="1103"/>
      <c r="D130" s="1065"/>
      <c r="E130" s="1065"/>
      <c r="F130" s="1067"/>
      <c r="G130" s="1065"/>
      <c r="H130" s="1101"/>
      <c r="I130" s="967"/>
      <c r="J130" s="967"/>
      <c r="K130" s="967"/>
      <c r="L130" s="1069"/>
      <c r="M130" s="1070"/>
      <c r="N130" s="1071"/>
      <c r="O130" s="1071"/>
      <c r="P130"/>
    </row>
    <row r="131" spans="1:16" s="960" customFormat="1" ht="12.75" customHeight="1">
      <c r="A131" s="1101"/>
      <c r="B131" s="1067"/>
      <c r="C131" s="1067"/>
      <c r="D131" s="1067"/>
      <c r="E131" s="1067"/>
      <c r="F131" s="1067"/>
      <c r="G131" s="1067"/>
      <c r="H131" s="1067"/>
      <c r="I131" s="1067"/>
      <c r="J131" s="1067"/>
      <c r="K131" s="1067"/>
      <c r="L131" s="1067"/>
      <c r="M131" s="1067"/>
      <c r="N131" s="1067"/>
      <c r="O131" s="1067"/>
      <c r="P131"/>
    </row>
    <row r="132" spans="1:16" s="960" customFormat="1" ht="12.75" customHeight="1">
      <c r="A132" s="1101"/>
      <c r="B132" s="1067"/>
      <c r="C132" s="1067"/>
      <c r="D132" s="1067"/>
      <c r="E132" s="1067"/>
      <c r="F132" s="1067"/>
      <c r="G132" s="1067"/>
      <c r="H132" s="1067"/>
      <c r="I132" s="1067"/>
      <c r="J132" s="1067"/>
      <c r="K132" s="1073"/>
      <c r="L132" s="1067"/>
      <c r="M132" s="1067"/>
      <c r="N132" s="1067"/>
      <c r="O132" s="1067"/>
      <c r="P132"/>
    </row>
    <row r="133" spans="1:16" s="960" customFormat="1" ht="12.75" customHeight="1">
      <c r="A133" s="1101"/>
      <c r="B133" s="1067"/>
      <c r="C133" s="1067"/>
      <c r="D133" s="1067"/>
      <c r="E133" s="1067"/>
      <c r="F133" s="1067"/>
      <c r="G133" s="1073"/>
      <c r="H133" s="1075"/>
      <c r="I133" s="1073"/>
      <c r="J133" s="1073"/>
      <c r="K133" s="1073"/>
      <c r="L133" s="1073"/>
      <c r="M133" s="1073"/>
      <c r="N133" s="1073"/>
      <c r="O133" s="1073"/>
      <c r="P133"/>
    </row>
    <row r="134" spans="1:16" s="960" customFormat="1">
      <c r="A134" s="967"/>
      <c r="B134" s="967"/>
      <c r="C134" s="967"/>
      <c r="D134" s="967"/>
      <c r="E134" s="967"/>
      <c r="F134" s="967"/>
      <c r="G134" s="967"/>
      <c r="H134" s="1086"/>
      <c r="I134" s="967"/>
      <c r="J134" s="967"/>
      <c r="K134" s="967"/>
      <c r="L134" s="967"/>
      <c r="M134" s="967"/>
      <c r="N134" s="967"/>
      <c r="O134" s="967"/>
      <c r="P134"/>
    </row>
  </sheetData>
  <mergeCells count="133">
    <mergeCell ref="M1:P1"/>
    <mergeCell ref="A2:E2"/>
    <mergeCell ref="M2:P2"/>
    <mergeCell ref="A3:E3"/>
    <mergeCell ref="M3:P3"/>
    <mergeCell ref="A4:C5"/>
    <mergeCell ref="D4:E5"/>
    <mergeCell ref="F4:H5"/>
    <mergeCell ref="B9:C9"/>
    <mergeCell ref="D9:E9"/>
    <mergeCell ref="F9:G9"/>
    <mergeCell ref="H9:H11"/>
    <mergeCell ref="A1:E1"/>
    <mergeCell ref="F1:L3"/>
    <mergeCell ref="I9:N9"/>
    <mergeCell ref="O9:P11"/>
    <mergeCell ref="B10:C10"/>
    <mergeCell ref="D10:E10"/>
    <mergeCell ref="F10:F11"/>
    <mergeCell ref="G10:G11"/>
    <mergeCell ref="K10:L10"/>
    <mergeCell ref="M10:N11"/>
    <mergeCell ref="B11:C11"/>
    <mergeCell ref="D11:E11"/>
    <mergeCell ref="A14:A15"/>
    <mergeCell ref="B14:C15"/>
    <mergeCell ref="D14:E15"/>
    <mergeCell ref="M14:N14"/>
    <mergeCell ref="O14:P14"/>
    <mergeCell ref="M15:N15"/>
    <mergeCell ref="O15:P15"/>
    <mergeCell ref="A12:A13"/>
    <mergeCell ref="B12:C13"/>
    <mergeCell ref="D12:E13"/>
    <mergeCell ref="M12:N12"/>
    <mergeCell ref="O12:P12"/>
    <mergeCell ref="O13:P13"/>
    <mergeCell ref="A19:A20"/>
    <mergeCell ref="B19:C20"/>
    <mergeCell ref="D19:E19"/>
    <mergeCell ref="K19:L19"/>
    <mergeCell ref="M19:O19"/>
    <mergeCell ref="K20:L20"/>
    <mergeCell ref="M20:O20"/>
    <mergeCell ref="A16:A18"/>
    <mergeCell ref="B16:C18"/>
    <mergeCell ref="D16:E18"/>
    <mergeCell ref="M16:N17"/>
    <mergeCell ref="O16:P16"/>
    <mergeCell ref="O17:P17"/>
    <mergeCell ref="K18:L18"/>
    <mergeCell ref="M18:N18"/>
    <mergeCell ref="O18:P18"/>
    <mergeCell ref="B21:C21"/>
    <mergeCell ref="D21:E21"/>
    <mergeCell ref="K21:L21"/>
    <mergeCell ref="M21:O21"/>
    <mergeCell ref="A22:A23"/>
    <mergeCell ref="B22:C23"/>
    <mergeCell ref="D22:E23"/>
    <mergeCell ref="M22:N23"/>
    <mergeCell ref="O22:P22"/>
    <mergeCell ref="A28:A29"/>
    <mergeCell ref="B28:C29"/>
    <mergeCell ref="D28:E29"/>
    <mergeCell ref="M28:N29"/>
    <mergeCell ref="A30:A31"/>
    <mergeCell ref="B30:C31"/>
    <mergeCell ref="D30:E31"/>
    <mergeCell ref="M30:N31"/>
    <mergeCell ref="A24:A25"/>
    <mergeCell ref="B24:C25"/>
    <mergeCell ref="D24:E25"/>
    <mergeCell ref="M24:N25"/>
    <mergeCell ref="A26:A27"/>
    <mergeCell ref="B26:C27"/>
    <mergeCell ref="D26:E27"/>
    <mergeCell ref="M26:N27"/>
    <mergeCell ref="O31:P31"/>
    <mergeCell ref="B32:C32"/>
    <mergeCell ref="D32:E32"/>
    <mergeCell ref="M32:O32"/>
    <mergeCell ref="A33:A35"/>
    <mergeCell ref="B33:C35"/>
    <mergeCell ref="D33:E35"/>
    <mergeCell ref="K33:L33"/>
    <mergeCell ref="M33:O33"/>
    <mergeCell ref="M34:O34"/>
    <mergeCell ref="B37:C37"/>
    <mergeCell ref="D37:E37"/>
    <mergeCell ref="M37:N37"/>
    <mergeCell ref="B38:C38"/>
    <mergeCell ref="D38:E38"/>
    <mergeCell ref="M38:N38"/>
    <mergeCell ref="K35:L35"/>
    <mergeCell ref="M35:O35"/>
    <mergeCell ref="B36:C36"/>
    <mergeCell ref="D36:E36"/>
    <mergeCell ref="K36:L36"/>
    <mergeCell ref="M36:O36"/>
    <mergeCell ref="M43:N43"/>
    <mergeCell ref="O43:P43"/>
    <mergeCell ref="M44:N44"/>
    <mergeCell ref="O44:P44"/>
    <mergeCell ref="M45:N45"/>
    <mergeCell ref="O45:P45"/>
    <mergeCell ref="A39:A41"/>
    <mergeCell ref="B39:C41"/>
    <mergeCell ref="D39:E41"/>
    <mergeCell ref="M39:N41"/>
    <mergeCell ref="O39:P39"/>
    <mergeCell ref="A42:A45"/>
    <mergeCell ref="B42:C45"/>
    <mergeCell ref="D42:E45"/>
    <mergeCell ref="M42:N42"/>
    <mergeCell ref="O42:P42"/>
    <mergeCell ref="B57:F57"/>
    <mergeCell ref="M52:N52"/>
    <mergeCell ref="O52:P52"/>
    <mergeCell ref="J53:P53"/>
    <mergeCell ref="B54:C54"/>
    <mergeCell ref="B55:K55"/>
    <mergeCell ref="B56:J56"/>
    <mergeCell ref="A46:A50"/>
    <mergeCell ref="B46:C50"/>
    <mergeCell ref="D46:E50"/>
    <mergeCell ref="M46:N50"/>
    <mergeCell ref="O46:P50"/>
    <mergeCell ref="A51:A52"/>
    <mergeCell ref="B51:C52"/>
    <mergeCell ref="D51:E52"/>
    <mergeCell ref="M51:N51"/>
    <mergeCell ref="O51:P51"/>
  </mergeCells>
  <printOptions horizontalCentered="1"/>
  <pageMargins left="0" right="0" top="0.3" bottom="0" header="0" footer="0"/>
  <pageSetup paperSize="9" scale="65" orientation="landscape" r:id="rId1"/>
  <headerFooter alignWithMargins="0"/>
  <rowBreaks count="1" manualBreakCount="1">
    <brk id="38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>
    <tabColor indexed="42"/>
  </sheetPr>
  <dimension ref="A1:L25"/>
  <sheetViews>
    <sheetView showGridLines="0" view="pageBreakPreview" zoomScaleSheetLayoutView="100" workbookViewId="0">
      <selection activeCell="A6" sqref="A6:L6"/>
    </sheetView>
  </sheetViews>
  <sheetFormatPr defaultRowHeight="12.75"/>
  <cols>
    <col min="1" max="1" width="13" style="67" customWidth="1"/>
    <col min="2" max="2" width="9" style="67" customWidth="1"/>
    <col min="3" max="3" width="12.28515625" style="67" customWidth="1"/>
    <col min="4" max="11" width="9" style="67" customWidth="1"/>
    <col min="12" max="12" width="30" style="67" customWidth="1"/>
    <col min="13" max="16384" width="9.140625" style="67"/>
  </cols>
  <sheetData>
    <row r="1" spans="1:12" s="143" customFormat="1" ht="12" customHeight="1">
      <c r="A1" s="1735" t="s">
        <v>567</v>
      </c>
      <c r="B1" s="1736"/>
      <c r="C1" s="1737"/>
      <c r="D1" s="1741" t="s">
        <v>395</v>
      </c>
      <c r="E1" s="1742"/>
      <c r="F1" s="1742"/>
      <c r="G1" s="1742"/>
      <c r="H1" s="1742"/>
      <c r="I1" s="1742"/>
      <c r="J1" s="1742"/>
      <c r="K1" s="1742"/>
      <c r="L1" s="1743"/>
    </row>
    <row r="2" spans="1:12" s="143" customFormat="1" ht="12" customHeight="1">
      <c r="A2" s="1738"/>
      <c r="B2" s="1739"/>
      <c r="C2" s="1740"/>
      <c r="D2" s="1744"/>
      <c r="E2" s="1745"/>
      <c r="F2" s="1745"/>
      <c r="G2" s="1745"/>
      <c r="H2" s="1745"/>
      <c r="I2" s="1745"/>
      <c r="J2" s="1745"/>
      <c r="K2" s="1745"/>
      <c r="L2" s="1746"/>
    </row>
    <row r="3" spans="1:12" s="143" customFormat="1" ht="12" customHeight="1">
      <c r="A3" s="1738"/>
      <c r="B3" s="1739"/>
      <c r="C3" s="1740"/>
      <c r="D3" s="1744"/>
      <c r="E3" s="1745"/>
      <c r="F3" s="1745"/>
      <c r="G3" s="1745"/>
      <c r="H3" s="1745"/>
      <c r="I3" s="1745"/>
      <c r="J3" s="1745"/>
      <c r="K3" s="1745"/>
      <c r="L3" s="1746"/>
    </row>
    <row r="4" spans="1:12" s="143" customFormat="1" ht="12" customHeight="1">
      <c r="A4" s="1759" t="s">
        <v>577</v>
      </c>
      <c r="B4" s="1760"/>
      <c r="C4" s="1761"/>
      <c r="D4" s="1747"/>
      <c r="E4" s="1748"/>
      <c r="F4" s="1748"/>
      <c r="G4" s="1748"/>
      <c r="H4" s="1748"/>
      <c r="I4" s="1748"/>
      <c r="J4" s="1748"/>
      <c r="K4" s="1748"/>
      <c r="L4" s="1749"/>
    </row>
    <row r="5" spans="1:12" ht="25.5" customHeight="1">
      <c r="A5" s="68" t="s">
        <v>189</v>
      </c>
      <c r="B5" s="1762" t="s">
        <v>651</v>
      </c>
      <c r="C5" s="1762"/>
      <c r="D5" s="1762"/>
      <c r="E5" s="1762"/>
      <c r="F5" s="433"/>
      <c r="G5" s="433"/>
      <c r="H5" s="433"/>
      <c r="I5" s="433"/>
      <c r="J5" s="433"/>
      <c r="K5" s="69"/>
      <c r="L5" s="116" t="s">
        <v>912</v>
      </c>
    </row>
    <row r="6" spans="1:12" ht="25.5" customHeight="1">
      <c r="A6" s="1750" t="s">
        <v>635</v>
      </c>
      <c r="B6" s="1751"/>
      <c r="C6" s="1751"/>
      <c r="D6" s="1751"/>
      <c r="E6" s="1751"/>
      <c r="F6" s="1751"/>
      <c r="G6" s="1751"/>
      <c r="H6" s="1751"/>
      <c r="I6" s="1751"/>
      <c r="J6" s="1751"/>
      <c r="K6" s="1751"/>
      <c r="L6" s="1752"/>
    </row>
    <row r="7" spans="1:12" ht="27.75" customHeight="1">
      <c r="A7" s="76" t="s">
        <v>117</v>
      </c>
      <c r="B7" s="1753" t="s">
        <v>186</v>
      </c>
      <c r="C7" s="1754"/>
      <c r="D7" s="1754"/>
      <c r="E7" s="1754"/>
      <c r="F7" s="1754"/>
      <c r="G7" s="1754"/>
      <c r="H7" s="1754"/>
      <c r="I7" s="1754"/>
      <c r="J7" s="1754"/>
      <c r="K7" s="1755"/>
      <c r="L7" s="77" t="s">
        <v>122</v>
      </c>
    </row>
    <row r="8" spans="1:12" ht="24" customHeight="1">
      <c r="A8" s="114">
        <v>1</v>
      </c>
      <c r="B8" s="114">
        <v>153.19999999999999</v>
      </c>
      <c r="C8" s="114">
        <v>153.19999999999999</v>
      </c>
      <c r="D8" s="114">
        <v>153.19999999999999</v>
      </c>
      <c r="E8" s="114">
        <v>153.19999999999999</v>
      </c>
      <c r="F8" s="114">
        <v>153.19999999999999</v>
      </c>
      <c r="G8" s="114">
        <v>153.19999999999999</v>
      </c>
      <c r="H8" s="114">
        <v>153.19999999999999</v>
      </c>
      <c r="I8" s="114">
        <v>153.19999999999999</v>
      </c>
      <c r="J8" s="114">
        <v>153.19999999999999</v>
      </c>
      <c r="K8" s="114">
        <v>153.19999999999999</v>
      </c>
      <c r="L8" s="564" t="s">
        <v>479</v>
      </c>
    </row>
    <row r="9" spans="1:12" ht="24" customHeight="1">
      <c r="A9" s="114">
        <v>2</v>
      </c>
      <c r="B9" s="114">
        <v>153.19999999999999</v>
      </c>
      <c r="C9" s="114">
        <v>153.19999999999999</v>
      </c>
      <c r="D9" s="114">
        <v>153.19999999999999</v>
      </c>
      <c r="E9" s="114">
        <v>153.19999999999999</v>
      </c>
      <c r="F9" s="114">
        <v>153.19999999999999</v>
      </c>
      <c r="G9" s="114">
        <v>153.19999999999999</v>
      </c>
      <c r="H9" s="114">
        <v>153.19999999999999</v>
      </c>
      <c r="I9" s="114">
        <v>153.19999999999999</v>
      </c>
      <c r="J9" s="114">
        <v>153.19999999999999</v>
      </c>
      <c r="K9" s="114">
        <v>153.19999999999999</v>
      </c>
      <c r="L9" s="564" t="s">
        <v>479</v>
      </c>
    </row>
    <row r="10" spans="1:12" ht="24" customHeight="1">
      <c r="A10" s="114">
        <v>3</v>
      </c>
      <c r="B10" s="114">
        <v>153.19999999999999</v>
      </c>
      <c r="C10" s="114">
        <v>153.19999999999999</v>
      </c>
      <c r="D10" s="114">
        <v>153.19999999999999</v>
      </c>
      <c r="E10" s="114">
        <v>153.19999999999999</v>
      </c>
      <c r="F10" s="114">
        <v>153.19999999999999</v>
      </c>
      <c r="G10" s="114">
        <v>153.19999999999999</v>
      </c>
      <c r="H10" s="114">
        <v>153.19999999999999</v>
      </c>
      <c r="I10" s="114">
        <v>153.19999999999999</v>
      </c>
      <c r="J10" s="114">
        <v>153.19999999999999</v>
      </c>
      <c r="K10" s="114">
        <v>153.19999999999999</v>
      </c>
      <c r="L10" s="564" t="s">
        <v>479</v>
      </c>
    </row>
    <row r="11" spans="1:12" ht="24" customHeight="1">
      <c r="A11" s="114">
        <v>4</v>
      </c>
      <c r="B11" s="114">
        <v>153.19999999999999</v>
      </c>
      <c r="C11" s="114">
        <v>153.19999999999999</v>
      </c>
      <c r="D11" s="114">
        <v>153.19999999999999</v>
      </c>
      <c r="E11" s="114">
        <v>153.19999999999999</v>
      </c>
      <c r="F11" s="114">
        <v>153.19999999999999</v>
      </c>
      <c r="G11" s="114">
        <v>153.19999999999999</v>
      </c>
      <c r="H11" s="114">
        <v>153.19999999999999</v>
      </c>
      <c r="I11" s="114">
        <v>153.19999999999999</v>
      </c>
      <c r="J11" s="114">
        <v>153.19999999999999</v>
      </c>
      <c r="K11" s="114">
        <v>153.19999999999999</v>
      </c>
      <c r="L11" s="564" t="s">
        <v>479</v>
      </c>
    </row>
    <row r="12" spans="1:12" ht="24" customHeight="1">
      <c r="A12" s="114">
        <v>5</v>
      </c>
      <c r="B12" s="114">
        <v>153.19999999999999</v>
      </c>
      <c r="C12" s="114">
        <v>153.19999999999999</v>
      </c>
      <c r="D12" s="114">
        <v>153.19999999999999</v>
      </c>
      <c r="E12" s="114">
        <v>153.19999999999999</v>
      </c>
      <c r="F12" s="114">
        <v>153.19999999999999</v>
      </c>
      <c r="G12" s="114">
        <v>153.19999999999999</v>
      </c>
      <c r="H12" s="114">
        <v>153.19999999999999</v>
      </c>
      <c r="I12" s="114">
        <v>153.19999999999999</v>
      </c>
      <c r="J12" s="114">
        <v>153.19999999999999</v>
      </c>
      <c r="K12" s="114">
        <v>153.19999999999999</v>
      </c>
      <c r="L12" s="564" t="s">
        <v>479</v>
      </c>
    </row>
    <row r="13" spans="1:12" ht="24" customHeight="1">
      <c r="A13" s="114">
        <v>6</v>
      </c>
      <c r="B13" s="114">
        <v>153.19999999999999</v>
      </c>
      <c r="C13" s="114">
        <v>153.19999999999999</v>
      </c>
      <c r="D13" s="114">
        <v>153.19999999999999</v>
      </c>
      <c r="E13" s="114">
        <v>153.19999999999999</v>
      </c>
      <c r="F13" s="114">
        <v>153.19999999999999</v>
      </c>
      <c r="G13" s="114">
        <v>153.19999999999999</v>
      </c>
      <c r="H13" s="114">
        <v>153.19999999999999</v>
      </c>
      <c r="I13" s="114">
        <v>153.19999999999999</v>
      </c>
      <c r="J13" s="114">
        <v>153.19999999999999</v>
      </c>
      <c r="K13" s="114">
        <v>153.19999999999999</v>
      </c>
      <c r="L13" s="564" t="s">
        <v>479</v>
      </c>
    </row>
    <row r="14" spans="1:12" ht="24" customHeight="1">
      <c r="A14" s="114">
        <v>7</v>
      </c>
      <c r="B14" s="114">
        <v>153.19999999999999</v>
      </c>
      <c r="C14" s="114">
        <v>153.19999999999999</v>
      </c>
      <c r="D14" s="114">
        <v>153.19999999999999</v>
      </c>
      <c r="E14" s="114">
        <v>153.19999999999999</v>
      </c>
      <c r="F14" s="114">
        <v>153.19999999999999</v>
      </c>
      <c r="G14" s="114">
        <v>153.19999999999999</v>
      </c>
      <c r="H14" s="114">
        <v>153.19999999999999</v>
      </c>
      <c r="I14" s="114">
        <v>153.19999999999999</v>
      </c>
      <c r="J14" s="114">
        <v>153.19999999999999</v>
      </c>
      <c r="K14" s="114">
        <v>153.19999999999999</v>
      </c>
      <c r="L14" s="564" t="s">
        <v>479</v>
      </c>
    </row>
    <row r="15" spans="1:12" ht="24" customHeight="1">
      <c r="A15" s="114">
        <v>8</v>
      </c>
      <c r="B15" s="114">
        <v>153.19999999999999</v>
      </c>
      <c r="C15" s="114">
        <v>153.19999999999999</v>
      </c>
      <c r="D15" s="114">
        <v>153.19999999999999</v>
      </c>
      <c r="E15" s="114">
        <v>153.19999999999999</v>
      </c>
      <c r="F15" s="114">
        <v>153.19999999999999</v>
      </c>
      <c r="G15" s="114">
        <v>153.19999999999999</v>
      </c>
      <c r="H15" s="114">
        <v>153.19999999999999</v>
      </c>
      <c r="I15" s="114">
        <v>153.19999999999999</v>
      </c>
      <c r="J15" s="114">
        <v>153.19999999999999</v>
      </c>
      <c r="K15" s="114">
        <v>153.19999999999999</v>
      </c>
      <c r="L15" s="564" t="s">
        <v>479</v>
      </c>
    </row>
    <row r="16" spans="1:12" ht="24" customHeight="1">
      <c r="A16" s="114">
        <v>9</v>
      </c>
      <c r="B16" s="114">
        <v>153.19999999999999</v>
      </c>
      <c r="C16" s="114">
        <v>153.19999999999999</v>
      </c>
      <c r="D16" s="114">
        <v>153.19999999999999</v>
      </c>
      <c r="E16" s="114">
        <v>153.19999999999999</v>
      </c>
      <c r="F16" s="114">
        <v>153.19999999999999</v>
      </c>
      <c r="G16" s="114">
        <v>153.19999999999999</v>
      </c>
      <c r="H16" s="114">
        <v>153.19999999999999</v>
      </c>
      <c r="I16" s="114">
        <v>153.19999999999999</v>
      </c>
      <c r="J16" s="114">
        <v>153.19999999999999</v>
      </c>
      <c r="K16" s="114">
        <v>153.19999999999999</v>
      </c>
      <c r="L16" s="564" t="s">
        <v>479</v>
      </c>
    </row>
    <row r="17" spans="1:12" ht="24" customHeight="1">
      <c r="A17" s="114">
        <v>10</v>
      </c>
      <c r="B17" s="114">
        <v>153.19999999999999</v>
      </c>
      <c r="C17" s="114">
        <v>153.19999999999999</v>
      </c>
      <c r="D17" s="114">
        <v>153.19999999999999</v>
      </c>
      <c r="E17" s="114">
        <v>153.19999999999999</v>
      </c>
      <c r="F17" s="114">
        <v>153.19999999999999</v>
      </c>
      <c r="G17" s="114">
        <v>153.19999999999999</v>
      </c>
      <c r="H17" s="114">
        <v>153.19999999999999</v>
      </c>
      <c r="I17" s="114">
        <v>153.19999999999999</v>
      </c>
      <c r="J17" s="114">
        <v>153.19999999999999</v>
      </c>
      <c r="K17" s="114">
        <v>153.19999999999999</v>
      </c>
      <c r="L17" s="564" t="s">
        <v>479</v>
      </c>
    </row>
    <row r="18" spans="1:12" s="444" customFormat="1" ht="24" customHeight="1">
      <c r="A18" s="76" t="s">
        <v>187</v>
      </c>
      <c r="B18" s="114">
        <v>153.19999999999999</v>
      </c>
      <c r="C18" s="114">
        <v>153.19999999999999</v>
      </c>
      <c r="D18" s="114">
        <v>153.19999999999999</v>
      </c>
      <c r="E18" s="114">
        <v>153.19999999999999</v>
      </c>
      <c r="F18" s="114">
        <v>153.19999999999999</v>
      </c>
      <c r="G18" s="114">
        <v>153.19999999999999</v>
      </c>
      <c r="H18" s="114">
        <v>153.19999999999999</v>
      </c>
      <c r="I18" s="114">
        <v>153.19999999999999</v>
      </c>
      <c r="J18" s="114">
        <v>153.19999999999999</v>
      </c>
      <c r="K18" s="114">
        <v>153.19999999999999</v>
      </c>
      <c r="L18" s="564" t="s">
        <v>479</v>
      </c>
    </row>
    <row r="19" spans="1:12" s="444" customFormat="1" ht="24" customHeight="1">
      <c r="A19" s="76" t="s">
        <v>188</v>
      </c>
      <c r="B19" s="1756">
        <f>AVERAGE(B8:K17)</f>
        <v>153.20000000000027</v>
      </c>
      <c r="C19" s="1757"/>
      <c r="D19" s="1757"/>
      <c r="E19" s="1757"/>
      <c r="F19" s="1757"/>
      <c r="G19" s="1757"/>
      <c r="H19" s="1757"/>
      <c r="I19" s="1757"/>
      <c r="J19" s="1757"/>
      <c r="K19" s="1758"/>
      <c r="L19" s="564"/>
    </row>
    <row r="20" spans="1:12" ht="18" customHeight="1">
      <c r="A20" s="568"/>
      <c r="L20" s="569"/>
    </row>
    <row r="21" spans="1:12" ht="25.5" customHeight="1">
      <c r="A21" s="570" t="s">
        <v>515</v>
      </c>
      <c r="B21" s="108" t="s">
        <v>596</v>
      </c>
      <c r="C21" s="108"/>
      <c r="D21" s="108"/>
      <c r="E21" s="82"/>
      <c r="F21" s="82"/>
      <c r="G21" s="82"/>
      <c r="H21" s="82"/>
      <c r="I21" s="82"/>
      <c r="J21" s="82"/>
      <c r="L21" s="571" t="s">
        <v>697</v>
      </c>
    </row>
    <row r="22" spans="1:12" ht="25.5" customHeight="1">
      <c r="A22" s="570" t="s">
        <v>599</v>
      </c>
      <c r="B22" s="82"/>
      <c r="C22" s="82"/>
      <c r="D22" s="82"/>
      <c r="E22" s="82"/>
      <c r="F22" s="82"/>
      <c r="G22" s="82"/>
      <c r="H22" s="82"/>
      <c r="I22" s="82"/>
      <c r="J22" s="82"/>
      <c r="L22" s="571" t="s">
        <v>698</v>
      </c>
    </row>
    <row r="23" spans="1:12" ht="25.5" customHeight="1">
      <c r="A23" s="565" t="s">
        <v>592</v>
      </c>
      <c r="B23" s="563"/>
      <c r="C23" s="563"/>
      <c r="D23" s="563"/>
      <c r="E23" s="563"/>
      <c r="F23" s="563"/>
      <c r="G23" s="563"/>
      <c r="H23" s="563"/>
      <c r="I23" s="563"/>
      <c r="J23" s="563"/>
      <c r="K23" s="572"/>
      <c r="L23" s="571" t="s">
        <v>698</v>
      </c>
    </row>
    <row r="24" spans="1:12" ht="18" customHeight="1"/>
    <row r="25" spans="1:12" ht="18" customHeight="1"/>
  </sheetData>
  <mergeCells count="7">
    <mergeCell ref="A1:C3"/>
    <mergeCell ref="D1:L4"/>
    <mergeCell ref="A6:L6"/>
    <mergeCell ref="B7:K7"/>
    <mergeCell ref="B19:K19"/>
    <mergeCell ref="A4:C4"/>
    <mergeCell ref="B5:E5"/>
  </mergeCells>
  <phoneticPr fontId="12" type="noConversion"/>
  <printOptions horizontalCentered="1" verticalCentered="1"/>
  <pageMargins left="0.96" right="0.2" top="0.59" bottom="0.21" header="0.22" footer="0.19"/>
  <pageSetup paperSize="9" scale="9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9">
    <tabColor indexed="42"/>
    <pageSetUpPr fitToPage="1"/>
  </sheetPr>
  <dimension ref="A1:J63"/>
  <sheetViews>
    <sheetView showGridLines="0" view="pageBreakPreview" workbookViewId="0">
      <selection activeCell="O6" sqref="O6"/>
    </sheetView>
  </sheetViews>
  <sheetFormatPr defaultRowHeight="12.75"/>
  <cols>
    <col min="1" max="1" width="10.42578125" style="5" customWidth="1"/>
    <col min="2" max="2" width="23" style="5" customWidth="1"/>
    <col min="3" max="3" width="8.140625" style="5" customWidth="1"/>
    <col min="4" max="4" width="9.140625" style="5"/>
    <col min="5" max="5" width="7.5703125" style="5" customWidth="1"/>
    <col min="6" max="6" width="10" style="5" customWidth="1"/>
    <col min="7" max="7" width="8.5703125" style="5" customWidth="1"/>
    <col min="8" max="8" width="9.140625" style="5"/>
    <col min="9" max="9" width="12.28515625" style="5" customWidth="1"/>
    <col min="10" max="10" width="16.140625" style="5" customWidth="1"/>
    <col min="11" max="16384" width="9.140625" style="5"/>
  </cols>
  <sheetData>
    <row r="1" spans="1:10" s="2" customFormat="1">
      <c r="A1" s="1763" t="s">
        <v>640</v>
      </c>
      <c r="B1" s="1764"/>
      <c r="C1" s="1764"/>
      <c r="D1" s="1764"/>
      <c r="E1" s="1764"/>
      <c r="F1" s="1764"/>
      <c r="G1" s="1764"/>
      <c r="H1" s="1764"/>
      <c r="I1" s="1764"/>
      <c r="J1" s="1765"/>
    </row>
    <row r="2" spans="1:10" s="2" customFormat="1" ht="21.75" customHeight="1">
      <c r="A2" s="1766"/>
      <c r="B2" s="1767"/>
      <c r="C2" s="1767"/>
      <c r="D2" s="1767"/>
      <c r="E2" s="1767"/>
      <c r="F2" s="1767"/>
      <c r="G2" s="1767"/>
      <c r="H2" s="1767"/>
      <c r="I2" s="1767"/>
      <c r="J2" s="1768"/>
    </row>
    <row r="3" spans="1:10" s="2" customFormat="1">
      <c r="A3" s="3"/>
      <c r="B3" s="1769"/>
      <c r="C3" s="1769"/>
      <c r="D3" s="1769"/>
      <c r="E3" s="1769"/>
      <c r="F3" s="1769"/>
      <c r="G3" s="1769"/>
      <c r="H3" s="1769"/>
      <c r="I3" s="1769"/>
      <c r="J3" s="1770"/>
    </row>
    <row r="4" spans="1:10" s="2" customFormat="1">
      <c r="A4" s="4"/>
      <c r="B4" s="1771"/>
      <c r="C4" s="1771"/>
      <c r="D4" s="1771"/>
      <c r="E4" s="1771"/>
      <c r="F4" s="1771"/>
      <c r="G4" s="1771"/>
      <c r="H4" s="1771"/>
      <c r="I4" s="1771"/>
      <c r="J4" s="1772"/>
    </row>
    <row r="5" spans="1:10" ht="19.5" customHeight="1">
      <c r="A5" s="1776" t="s">
        <v>15</v>
      </c>
      <c r="B5" s="1777"/>
      <c r="C5" s="1777"/>
      <c r="D5" s="1777"/>
      <c r="E5" s="1777"/>
      <c r="F5" s="1777"/>
      <c r="G5" s="1777"/>
      <c r="H5" s="1777"/>
      <c r="I5" s="1777"/>
      <c r="J5" s="1778"/>
    </row>
    <row r="6" spans="1:10" ht="20.100000000000001" customHeight="1">
      <c r="A6" s="552" t="s">
        <v>547</v>
      </c>
      <c r="B6" s="1791" t="s">
        <v>651</v>
      </c>
      <c r="C6" s="1791"/>
      <c r="E6" s="1789" t="s">
        <v>914</v>
      </c>
      <c r="F6" s="1789"/>
      <c r="G6" s="1789"/>
      <c r="H6" s="1789"/>
      <c r="I6" s="1789"/>
      <c r="J6" s="7"/>
    </row>
    <row r="7" spans="1:10" ht="20.100000000000001" customHeight="1">
      <c r="A7" s="552" t="s">
        <v>913</v>
      </c>
      <c r="B7" s="8"/>
      <c r="E7" s="553" t="s">
        <v>915</v>
      </c>
      <c r="F7" s="9"/>
      <c r="G7" s="1790" t="s">
        <v>911</v>
      </c>
      <c r="H7" s="1790"/>
      <c r="I7" s="9"/>
      <c r="J7" s="7"/>
    </row>
    <row r="8" spans="1:10" ht="20.100000000000001" customHeight="1">
      <c r="A8" s="552" t="s">
        <v>549</v>
      </c>
      <c r="B8" s="553" t="s">
        <v>648</v>
      </c>
      <c r="C8" s="587"/>
      <c r="G8" s="553" t="s">
        <v>526</v>
      </c>
      <c r="H8" s="626" t="s">
        <v>653</v>
      </c>
      <c r="I8" s="9"/>
      <c r="J8" s="7"/>
    </row>
    <row r="9" spans="1:10" ht="20.100000000000001" customHeight="1">
      <c r="A9" s="6" t="s">
        <v>16</v>
      </c>
      <c r="G9" s="553" t="s">
        <v>17</v>
      </c>
      <c r="I9" s="553" t="s">
        <v>542</v>
      </c>
      <c r="J9" s="7"/>
    </row>
    <row r="10" spans="1:10" ht="20.100000000000001" customHeight="1">
      <c r="A10" s="6" t="s">
        <v>18</v>
      </c>
      <c r="E10" s="553" t="s">
        <v>527</v>
      </c>
      <c r="G10" s="8"/>
      <c r="H10" s="10"/>
      <c r="I10" s="553" t="s">
        <v>528</v>
      </c>
      <c r="J10" s="606" t="s">
        <v>654</v>
      </c>
    </row>
    <row r="11" spans="1:10" ht="20.100000000000001" customHeight="1">
      <c r="A11" s="552" t="s">
        <v>491</v>
      </c>
      <c r="C11" s="553" t="s">
        <v>19</v>
      </c>
      <c r="I11" s="553" t="s">
        <v>529</v>
      </c>
      <c r="J11" s="7"/>
    </row>
    <row r="12" spans="1:10" ht="20.100000000000001" customHeight="1">
      <c r="A12" s="11" t="s">
        <v>20</v>
      </c>
      <c r="B12" s="8"/>
      <c r="C12" s="8"/>
      <c r="F12" s="8" t="s">
        <v>21</v>
      </c>
      <c r="G12" s="8"/>
      <c r="H12" s="8"/>
      <c r="J12" s="7"/>
    </row>
    <row r="13" spans="1:10" ht="20.100000000000001" customHeight="1">
      <c r="A13" s="12" t="s">
        <v>573</v>
      </c>
      <c r="B13" s="8"/>
      <c r="F13" s="13" t="s">
        <v>536</v>
      </c>
      <c r="J13" s="7"/>
    </row>
    <row r="14" spans="1:10" ht="15" customHeight="1">
      <c r="A14" s="6" t="s">
        <v>22</v>
      </c>
      <c r="F14" s="5" t="s">
        <v>23</v>
      </c>
      <c r="J14" s="7"/>
    </row>
    <row r="15" spans="1:10" ht="20.100000000000001" customHeight="1">
      <c r="A15" s="1787" t="s">
        <v>588</v>
      </c>
      <c r="B15" s="1795"/>
      <c r="C15" s="1795"/>
      <c r="D15" s="1795"/>
      <c r="F15" s="13" t="s">
        <v>537</v>
      </c>
      <c r="J15" s="7"/>
    </row>
    <row r="16" spans="1:10" ht="15" customHeight="1">
      <c r="A16" s="6" t="s">
        <v>24</v>
      </c>
      <c r="F16" s="5" t="s">
        <v>25</v>
      </c>
      <c r="J16" s="7"/>
    </row>
    <row r="17" spans="1:10" ht="20.100000000000001" customHeight="1">
      <c r="A17" s="1787" t="s">
        <v>572</v>
      </c>
      <c r="B17" s="1788"/>
      <c r="C17" s="1788"/>
      <c r="D17" s="1788"/>
      <c r="E17" s="1788"/>
      <c r="F17" s="13" t="s">
        <v>26</v>
      </c>
      <c r="J17" s="7"/>
    </row>
    <row r="18" spans="1:10" ht="15" customHeight="1">
      <c r="A18" s="1792" t="s">
        <v>606</v>
      </c>
      <c r="B18" s="1793"/>
      <c r="C18" s="1793"/>
      <c r="D18" s="1793"/>
      <c r="E18" s="1793"/>
      <c r="F18" s="1793"/>
      <c r="G18" s="1793"/>
      <c r="H18" s="1793"/>
      <c r="I18" s="1793"/>
      <c r="J18" s="1794"/>
    </row>
    <row r="19" spans="1:10" ht="20.100000000000001" customHeight="1">
      <c r="A19" s="14" t="s">
        <v>27</v>
      </c>
      <c r="B19" s="15"/>
      <c r="J19" s="7"/>
    </row>
    <row r="20" spans="1:10" ht="20.100000000000001" customHeight="1">
      <c r="A20" s="16" t="s">
        <v>28</v>
      </c>
      <c r="B20" s="15"/>
      <c r="G20" s="5" t="s">
        <v>29</v>
      </c>
      <c r="H20" s="5" t="s">
        <v>30</v>
      </c>
      <c r="J20" s="7"/>
    </row>
    <row r="21" spans="1:10" ht="20.100000000000001" customHeight="1">
      <c r="A21" s="16"/>
      <c r="B21" s="587"/>
      <c r="C21" s="595" t="s">
        <v>32</v>
      </c>
      <c r="F21" s="553" t="s">
        <v>33</v>
      </c>
      <c r="J21" s="7"/>
    </row>
    <row r="22" spans="1:10" ht="20.100000000000001" customHeight="1">
      <c r="A22" s="6"/>
      <c r="F22" s="5" t="s">
        <v>33</v>
      </c>
      <c r="J22" s="7"/>
    </row>
    <row r="23" spans="1:10" ht="20.100000000000001" customHeight="1">
      <c r="A23" s="6" t="s">
        <v>34</v>
      </c>
      <c r="G23" s="5" t="s">
        <v>35</v>
      </c>
      <c r="H23" s="5" t="s">
        <v>4</v>
      </c>
      <c r="I23" s="5" t="s">
        <v>31</v>
      </c>
      <c r="J23" s="7"/>
    </row>
    <row r="24" spans="1:10">
      <c r="A24" s="11" t="s">
        <v>36</v>
      </c>
      <c r="B24" s="8"/>
      <c r="J24" s="7"/>
    </row>
    <row r="25" spans="1:10" ht="15" customHeight="1">
      <c r="A25" s="6" t="s">
        <v>37</v>
      </c>
      <c r="D25" s="17"/>
      <c r="F25" s="5" t="s">
        <v>38</v>
      </c>
      <c r="J25" s="7"/>
    </row>
    <row r="26" spans="1:10" ht="15" customHeight="1">
      <c r="A26" s="6" t="s">
        <v>39</v>
      </c>
      <c r="F26" s="5" t="s">
        <v>40</v>
      </c>
      <c r="J26" s="7"/>
    </row>
    <row r="27" spans="1:10" ht="15" customHeight="1">
      <c r="A27" s="6" t="s">
        <v>41</v>
      </c>
      <c r="F27" s="5" t="s">
        <v>42</v>
      </c>
      <c r="J27" s="7"/>
    </row>
    <row r="28" spans="1:10" ht="15" customHeight="1">
      <c r="A28" s="6" t="s">
        <v>43</v>
      </c>
      <c r="F28" s="5" t="s">
        <v>44</v>
      </c>
      <c r="J28" s="7"/>
    </row>
    <row r="29" spans="1:10" ht="15" customHeight="1">
      <c r="A29" s="6" t="s">
        <v>45</v>
      </c>
      <c r="E29" s="5" t="s">
        <v>0</v>
      </c>
      <c r="F29" s="5" t="s">
        <v>46</v>
      </c>
      <c r="J29" s="7"/>
    </row>
    <row r="30" spans="1:10">
      <c r="A30" s="6"/>
      <c r="J30" s="7"/>
    </row>
    <row r="31" spans="1:10">
      <c r="A31" s="11" t="s">
        <v>47</v>
      </c>
      <c r="B31" s="8"/>
      <c r="C31" s="8"/>
      <c r="J31" s="7"/>
    </row>
    <row r="32" spans="1:10" ht="15" customHeight="1">
      <c r="A32" s="6" t="s">
        <v>48</v>
      </c>
      <c r="J32" s="7"/>
    </row>
    <row r="33" spans="1:10" ht="15" customHeight="1">
      <c r="A33" s="6" t="s">
        <v>49</v>
      </c>
      <c r="J33" s="7"/>
    </row>
    <row r="34" spans="1:10" ht="15" customHeight="1">
      <c r="A34" s="6" t="s">
        <v>50</v>
      </c>
      <c r="J34" s="7"/>
    </row>
    <row r="35" spans="1:10" ht="15" customHeight="1">
      <c r="A35" s="6" t="s">
        <v>51</v>
      </c>
      <c r="J35" s="7"/>
    </row>
    <row r="36" spans="1:10" ht="15" customHeight="1">
      <c r="A36" s="6" t="s">
        <v>52</v>
      </c>
      <c r="J36" s="7"/>
    </row>
    <row r="37" spans="1:10" ht="15" customHeight="1">
      <c r="A37" s="6"/>
      <c r="J37" s="7"/>
    </row>
    <row r="38" spans="1:10">
      <c r="A38" s="11" t="s">
        <v>53</v>
      </c>
      <c r="B38" s="8"/>
      <c r="E38" s="5" t="s">
        <v>0</v>
      </c>
      <c r="J38" s="7"/>
    </row>
    <row r="39" spans="1:10">
      <c r="A39" s="1779" t="s">
        <v>54</v>
      </c>
      <c r="B39" s="1780"/>
      <c r="C39" s="1780"/>
      <c r="D39" s="1780"/>
      <c r="E39" s="1780"/>
      <c r="F39" s="1780"/>
      <c r="G39" s="1780"/>
      <c r="H39" s="1780"/>
      <c r="I39" s="1780"/>
      <c r="J39" s="1781"/>
    </row>
    <row r="40" spans="1:10" ht="25.5" customHeight="1">
      <c r="A40" s="1782"/>
      <c r="B40" s="1780"/>
      <c r="C40" s="1780"/>
      <c r="D40" s="1780"/>
      <c r="E40" s="1780"/>
      <c r="F40" s="1780"/>
      <c r="G40" s="1780"/>
      <c r="H40" s="1780"/>
      <c r="I40" s="1780"/>
      <c r="J40" s="1781"/>
    </row>
    <row r="41" spans="1:10">
      <c r="A41" s="552" t="s">
        <v>535</v>
      </c>
      <c r="C41" s="553"/>
      <c r="J41" s="7"/>
    </row>
    <row r="42" spans="1:10">
      <c r="A42" s="6"/>
      <c r="J42" s="7"/>
    </row>
    <row r="43" spans="1:10">
      <c r="A43" s="11" t="s">
        <v>55</v>
      </c>
      <c r="B43" s="8"/>
      <c r="C43" s="8"/>
      <c r="D43" s="8"/>
      <c r="J43" s="7"/>
    </row>
    <row r="44" spans="1:10" ht="12.75" customHeight="1">
      <c r="A44" s="1783" t="s">
        <v>531</v>
      </c>
      <c r="B44" s="1784"/>
      <c r="C44" s="1784"/>
      <c r="D44" s="1784"/>
      <c r="E44" s="1784"/>
      <c r="F44" s="1784"/>
      <c r="G44" s="1784"/>
      <c r="H44" s="1784"/>
      <c r="I44" s="1784"/>
      <c r="J44" s="1785"/>
    </row>
    <row r="45" spans="1:10">
      <c r="A45" s="1786"/>
      <c r="B45" s="1784"/>
      <c r="C45" s="1784"/>
      <c r="D45" s="1784"/>
      <c r="E45" s="1784"/>
      <c r="F45" s="1784"/>
      <c r="G45" s="1784"/>
      <c r="H45" s="1784"/>
      <c r="I45" s="1784"/>
      <c r="J45" s="1785"/>
    </row>
    <row r="46" spans="1:10">
      <c r="A46" s="1786"/>
      <c r="B46" s="1784"/>
      <c r="C46" s="1784"/>
      <c r="D46" s="1784"/>
      <c r="E46" s="1784"/>
      <c r="F46" s="1784"/>
      <c r="G46" s="1784"/>
      <c r="H46" s="1784"/>
      <c r="I46" s="1784"/>
      <c r="J46" s="1785"/>
    </row>
    <row r="47" spans="1:10">
      <c r="A47" s="1786"/>
      <c r="B47" s="1784"/>
      <c r="C47" s="1784"/>
      <c r="D47" s="1784"/>
      <c r="E47" s="1784"/>
      <c r="F47" s="1784"/>
      <c r="G47" s="1784"/>
      <c r="H47" s="1784"/>
      <c r="I47" s="1784"/>
      <c r="J47" s="1785"/>
    </row>
    <row r="48" spans="1:10">
      <c r="A48" s="6"/>
      <c r="C48" s="5" t="s">
        <v>0</v>
      </c>
      <c r="J48" s="7"/>
    </row>
    <row r="49" spans="1:10" ht="20.100000000000001" customHeight="1">
      <c r="A49" s="11" t="s">
        <v>56</v>
      </c>
      <c r="B49" s="8"/>
      <c r="C49" s="5" t="s">
        <v>57</v>
      </c>
      <c r="J49" s="7"/>
    </row>
    <row r="50" spans="1:10" ht="20.100000000000001" customHeight="1">
      <c r="A50" s="6"/>
      <c r="C50" s="5" t="s">
        <v>57</v>
      </c>
      <c r="J50" s="7"/>
    </row>
    <row r="51" spans="1:10" ht="20.100000000000001" customHeight="1">
      <c r="A51" s="6" t="s">
        <v>58</v>
      </c>
      <c r="E51" s="5" t="s">
        <v>29</v>
      </c>
      <c r="F51" s="5" t="s">
        <v>30</v>
      </c>
      <c r="G51" s="5" t="s">
        <v>31</v>
      </c>
      <c r="J51" s="7"/>
    </row>
    <row r="52" spans="1:10" ht="15" customHeight="1">
      <c r="A52" s="6"/>
      <c r="J52" s="7"/>
    </row>
    <row r="53" spans="1:10" ht="20.100000000000001" customHeight="1">
      <c r="A53" s="566" t="s">
        <v>505</v>
      </c>
      <c r="I53" s="553" t="s">
        <v>530</v>
      </c>
      <c r="J53" s="7"/>
    </row>
    <row r="54" spans="1:10" ht="20.100000000000001" customHeight="1">
      <c r="A54" s="566" t="s">
        <v>506</v>
      </c>
      <c r="E54" s="567" t="s">
        <v>507</v>
      </c>
      <c r="I54" s="5" t="s">
        <v>68</v>
      </c>
      <c r="J54" s="7"/>
    </row>
    <row r="55" spans="1:10" ht="20.100000000000001" customHeight="1">
      <c r="A55" s="566" t="s">
        <v>641</v>
      </c>
      <c r="C55" s="567" t="s">
        <v>504</v>
      </c>
      <c r="D55" s="18"/>
      <c r="J55" s="7"/>
    </row>
    <row r="56" spans="1:10" ht="20.100000000000001" customHeight="1" thickBot="1">
      <c r="A56" s="19"/>
      <c r="B56" s="20"/>
      <c r="C56" s="20"/>
      <c r="D56" s="20"/>
      <c r="E56" s="20"/>
      <c r="F56" s="20"/>
      <c r="G56" s="20"/>
      <c r="H56" s="20"/>
      <c r="I56" s="20"/>
      <c r="J56" s="21"/>
    </row>
    <row r="57" spans="1:10">
      <c r="A57" s="1773" t="s">
        <v>59</v>
      </c>
      <c r="B57" s="1774"/>
      <c r="C57" s="1774"/>
      <c r="D57" s="1774"/>
      <c r="E57" s="1774"/>
      <c r="F57" s="1774"/>
      <c r="G57" s="1774"/>
      <c r="H57" s="1774"/>
      <c r="I57" s="1774"/>
      <c r="J57" s="1775"/>
    </row>
    <row r="58" spans="1:10">
      <c r="A58" s="6"/>
      <c r="J58" s="7"/>
    </row>
    <row r="59" spans="1:10">
      <c r="A59" s="6" t="s">
        <v>60</v>
      </c>
      <c r="C59" s="5" t="s">
        <v>61</v>
      </c>
      <c r="D59" s="5" t="s">
        <v>62</v>
      </c>
      <c r="F59" s="5" t="s">
        <v>63</v>
      </c>
      <c r="J59" s="7"/>
    </row>
    <row r="60" spans="1:10">
      <c r="A60" s="6"/>
      <c r="J60" s="7"/>
    </row>
    <row r="61" spans="1:10">
      <c r="A61" s="6" t="s">
        <v>64</v>
      </c>
      <c r="I61" s="5" t="s">
        <v>65</v>
      </c>
      <c r="J61" s="7"/>
    </row>
    <row r="62" spans="1:10">
      <c r="A62" s="6"/>
      <c r="J62" s="7"/>
    </row>
    <row r="63" spans="1:10" ht="13.5" thickBot="1">
      <c r="A63" s="19" t="s">
        <v>66</v>
      </c>
      <c r="B63" s="20"/>
      <c r="C63" s="20"/>
      <c r="D63" s="20"/>
      <c r="E63" s="20"/>
      <c r="F63" s="20" t="s">
        <v>67</v>
      </c>
      <c r="G63" s="20"/>
      <c r="H63" s="20"/>
      <c r="I63" s="20"/>
      <c r="J63" s="21"/>
    </row>
  </sheetData>
  <mergeCells count="13">
    <mergeCell ref="A1:J2"/>
    <mergeCell ref="B3:J3"/>
    <mergeCell ref="B4:J4"/>
    <mergeCell ref="A57:J57"/>
    <mergeCell ref="A5:J5"/>
    <mergeCell ref="A39:J40"/>
    <mergeCell ref="A44:J47"/>
    <mergeCell ref="A17:E17"/>
    <mergeCell ref="E6:I6"/>
    <mergeCell ref="G7:H7"/>
    <mergeCell ref="B6:C6"/>
    <mergeCell ref="A18:J18"/>
    <mergeCell ref="A15:D15"/>
  </mergeCells>
  <phoneticPr fontId="12" type="noConversion"/>
  <printOptions horizontalCentered="1" verticalCentered="1"/>
  <pageMargins left="0.25" right="0.25" top="0.25" bottom="0.25" header="0" footer="0"/>
  <pageSetup paperSize="9" scale="81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indexed="42"/>
  </sheetPr>
  <dimension ref="A1:O25"/>
  <sheetViews>
    <sheetView showGridLines="0" view="pageBreakPreview" zoomScaleNormal="85" zoomScaleSheetLayoutView="100" workbookViewId="0">
      <selection activeCell="A9" sqref="A9"/>
    </sheetView>
  </sheetViews>
  <sheetFormatPr defaultRowHeight="12.75"/>
  <cols>
    <col min="1" max="1" width="9.42578125" style="139" customWidth="1"/>
    <col min="2" max="2" width="31.28515625" style="139" customWidth="1"/>
    <col min="3" max="3" width="18.5703125" style="139" customWidth="1"/>
    <col min="4" max="4" width="18" style="139" customWidth="1"/>
    <col min="5" max="7" width="7.7109375" style="139" customWidth="1"/>
    <col min="8" max="8" width="7" style="139" customWidth="1"/>
    <col min="9" max="9" width="7.42578125" style="139" customWidth="1"/>
    <col min="10" max="14" width="6.7109375" style="139" customWidth="1"/>
    <col min="15" max="16384" width="9.140625" style="139"/>
  </cols>
  <sheetData>
    <row r="1" spans="1:14" s="135" customFormat="1" ht="15" customHeight="1">
      <c r="A1" s="1807" t="s">
        <v>567</v>
      </c>
      <c r="B1" s="1807"/>
      <c r="C1" s="1808" t="s">
        <v>237</v>
      </c>
      <c r="D1" s="1809"/>
      <c r="E1" s="1809"/>
      <c r="F1" s="1809"/>
      <c r="G1" s="1809"/>
      <c r="H1" s="1809"/>
      <c r="I1" s="1809"/>
      <c r="J1" s="1809"/>
      <c r="K1" s="1810"/>
      <c r="L1" s="1816" t="s">
        <v>629</v>
      </c>
      <c r="M1" s="1817"/>
      <c r="N1" s="1818"/>
    </row>
    <row r="2" spans="1:14" s="135" customFormat="1" ht="15" customHeight="1">
      <c r="A2" s="1807"/>
      <c r="B2" s="1807"/>
      <c r="C2" s="1811"/>
      <c r="D2" s="1812"/>
      <c r="E2" s="1812"/>
      <c r="F2" s="1812"/>
      <c r="G2" s="1812"/>
      <c r="H2" s="1812"/>
      <c r="I2" s="1812"/>
      <c r="J2" s="1812"/>
      <c r="K2" s="1813"/>
      <c r="L2" s="1819"/>
      <c r="M2" s="1820"/>
      <c r="N2" s="1821"/>
    </row>
    <row r="3" spans="1:14" s="135" customFormat="1" ht="15" customHeight="1">
      <c r="A3" s="1807"/>
      <c r="B3" s="1807"/>
      <c r="C3" s="1811"/>
      <c r="D3" s="1812"/>
      <c r="E3" s="1812"/>
      <c r="F3" s="1812"/>
      <c r="G3" s="1812"/>
      <c r="H3" s="1812"/>
      <c r="I3" s="1812"/>
      <c r="J3" s="1812"/>
      <c r="K3" s="1813"/>
      <c r="L3" s="1819"/>
      <c r="M3" s="1820"/>
      <c r="N3" s="1821"/>
    </row>
    <row r="4" spans="1:14" s="135" customFormat="1" ht="15.75" customHeight="1">
      <c r="A4" s="1814" t="s">
        <v>578</v>
      </c>
      <c r="B4" s="1815"/>
      <c r="C4" s="1811"/>
      <c r="D4" s="1812"/>
      <c r="E4" s="1812"/>
      <c r="F4" s="1812"/>
      <c r="G4" s="1812"/>
      <c r="H4" s="1812"/>
      <c r="I4" s="1812"/>
      <c r="J4" s="1812"/>
      <c r="K4" s="1813"/>
      <c r="L4" s="1819"/>
      <c r="M4" s="1820"/>
      <c r="N4" s="1821"/>
    </row>
    <row r="5" spans="1:14" s="135" customFormat="1" ht="15">
      <c r="A5" s="485"/>
      <c r="B5" s="486"/>
      <c r="C5" s="487"/>
      <c r="D5" s="487"/>
      <c r="E5" s="487"/>
      <c r="F5" s="487"/>
      <c r="G5" s="487"/>
      <c r="H5" s="487"/>
      <c r="I5" s="487"/>
      <c r="J5" s="487"/>
      <c r="K5" s="487"/>
      <c r="L5" s="488"/>
      <c r="M5" s="488"/>
      <c r="N5" s="489"/>
    </row>
    <row r="6" spans="1:14" s="135" customFormat="1" ht="15">
      <c r="A6" s="480" t="s">
        <v>662</v>
      </c>
      <c r="B6" s="136"/>
      <c r="C6" s="137"/>
      <c r="D6" s="137"/>
      <c r="E6" s="137"/>
      <c r="F6" s="137"/>
      <c r="G6" s="538" t="s">
        <v>0</v>
      </c>
      <c r="H6" s="137"/>
      <c r="I6" s="137"/>
      <c r="J6" s="137"/>
      <c r="K6" s="1830" t="s">
        <v>681</v>
      </c>
      <c r="L6" s="1830"/>
      <c r="M6" s="1830"/>
      <c r="N6" s="479"/>
    </row>
    <row r="7" spans="1:14" s="135" customFormat="1" ht="15">
      <c r="A7" s="478"/>
      <c r="B7" s="136"/>
      <c r="C7" s="137"/>
      <c r="D7" s="137"/>
      <c r="E7" s="137"/>
      <c r="F7" s="137"/>
      <c r="G7" s="137"/>
      <c r="H7" s="137"/>
      <c r="I7" s="137"/>
      <c r="J7" s="137"/>
      <c r="K7" s="137"/>
      <c r="L7" s="138"/>
      <c r="M7" s="138"/>
      <c r="N7" s="479"/>
    </row>
    <row r="8" spans="1:14" s="135" customFormat="1" ht="15">
      <c r="A8" s="554" t="s">
        <v>916</v>
      </c>
      <c r="B8" s="138"/>
      <c r="C8" s="137"/>
      <c r="D8" s="137"/>
      <c r="E8" s="137"/>
      <c r="F8" s="137"/>
      <c r="G8" s="137"/>
      <c r="H8" s="137"/>
      <c r="I8" s="137"/>
      <c r="J8" s="137"/>
      <c r="K8" s="137"/>
      <c r="L8" s="138"/>
      <c r="M8" s="138"/>
      <c r="N8" s="479"/>
    </row>
    <row r="9" spans="1:14" s="135" customFormat="1" ht="15">
      <c r="A9" s="478"/>
      <c r="B9" s="138"/>
      <c r="C9" s="137"/>
      <c r="D9" s="137"/>
      <c r="E9" s="137"/>
      <c r="F9" s="137"/>
      <c r="G9" s="137"/>
      <c r="H9" s="137"/>
      <c r="I9" s="137"/>
      <c r="J9" s="137"/>
      <c r="K9" s="137"/>
      <c r="L9" s="138"/>
      <c r="M9" s="138"/>
      <c r="N9" s="479"/>
    </row>
    <row r="10" spans="1:14" s="135" customFormat="1" ht="15">
      <c r="A10" s="478"/>
      <c r="B10" s="136"/>
      <c r="C10" s="137"/>
      <c r="D10" s="137"/>
      <c r="E10" s="137"/>
      <c r="F10" s="137"/>
      <c r="G10" s="137"/>
      <c r="H10" s="137"/>
      <c r="I10" s="137"/>
      <c r="J10" s="137"/>
      <c r="K10" s="137"/>
      <c r="L10" s="138"/>
      <c r="M10" s="138"/>
      <c r="N10" s="479"/>
    </row>
    <row r="11" spans="1:14" s="135" customFormat="1" ht="15">
      <c r="A11" s="490"/>
      <c r="B11" s="491"/>
      <c r="C11" s="492"/>
      <c r="D11" s="492"/>
      <c r="E11" s="492"/>
      <c r="F11" s="492"/>
      <c r="G11" s="492"/>
      <c r="H11" s="492"/>
      <c r="I11" s="492"/>
      <c r="J11" s="492"/>
      <c r="K11" s="492"/>
      <c r="L11" s="493"/>
      <c r="M11" s="493"/>
      <c r="N11" s="494"/>
    </row>
    <row r="12" spans="1:14" ht="15.75" customHeight="1">
      <c r="A12" s="1807" t="s">
        <v>71</v>
      </c>
      <c r="B12" s="1807" t="s">
        <v>238</v>
      </c>
      <c r="C12" s="1828" t="s">
        <v>239</v>
      </c>
      <c r="D12" s="1807" t="s">
        <v>240</v>
      </c>
      <c r="E12" s="1822" t="s">
        <v>349</v>
      </c>
      <c r="F12" s="1823"/>
      <c r="G12" s="1823"/>
      <c r="H12" s="1824"/>
      <c r="I12" s="1807" t="s">
        <v>350</v>
      </c>
      <c r="J12" s="1807"/>
      <c r="K12" s="1807"/>
      <c r="L12" s="1807"/>
      <c r="M12" s="1807" t="s">
        <v>241</v>
      </c>
      <c r="N12" s="1807"/>
    </row>
    <row r="13" spans="1:14" ht="21" customHeight="1">
      <c r="A13" s="1807"/>
      <c r="B13" s="1807"/>
      <c r="C13" s="1829"/>
      <c r="D13" s="1807"/>
      <c r="E13" s="1825"/>
      <c r="F13" s="1826"/>
      <c r="G13" s="1826"/>
      <c r="H13" s="1827"/>
      <c r="I13" s="1807"/>
      <c r="J13" s="1807"/>
      <c r="K13" s="1807"/>
      <c r="L13" s="1807"/>
      <c r="M13" s="1807"/>
      <c r="N13" s="1807"/>
    </row>
    <row r="14" spans="1:14" ht="42.75" customHeight="1">
      <c r="A14" s="1831">
        <v>1</v>
      </c>
      <c r="B14" s="1832" t="s">
        <v>651</v>
      </c>
      <c r="C14" s="1832" t="s">
        <v>409</v>
      </c>
      <c r="D14" s="1834" t="s">
        <v>680</v>
      </c>
      <c r="E14" s="1837" t="s">
        <v>900</v>
      </c>
      <c r="F14" s="1838"/>
      <c r="G14" s="1838"/>
      <c r="H14" s="1839"/>
      <c r="I14" s="1798" t="s">
        <v>400</v>
      </c>
      <c r="J14" s="1799"/>
      <c r="K14" s="1799"/>
      <c r="L14" s="1800"/>
      <c r="M14" s="1798" t="s">
        <v>400</v>
      </c>
      <c r="N14" s="1800"/>
    </row>
    <row r="15" spans="1:14" ht="20.100000000000001" customHeight="1">
      <c r="A15" s="1831"/>
      <c r="B15" s="1833"/>
      <c r="C15" s="1833"/>
      <c r="D15" s="1835"/>
      <c r="E15" s="1840"/>
      <c r="F15" s="1841"/>
      <c r="G15" s="1841"/>
      <c r="H15" s="1842"/>
      <c r="I15" s="1801"/>
      <c r="J15" s="1802"/>
      <c r="K15" s="1802"/>
      <c r="L15" s="1803"/>
      <c r="M15" s="1801"/>
      <c r="N15" s="1803"/>
    </row>
    <row r="16" spans="1:14" ht="20.100000000000001" customHeight="1">
      <c r="A16" s="1831"/>
      <c r="B16" s="1833"/>
      <c r="C16" s="1833"/>
      <c r="D16" s="1835"/>
      <c r="E16" s="1840"/>
      <c r="F16" s="1841"/>
      <c r="G16" s="1841"/>
      <c r="H16" s="1842"/>
      <c r="I16" s="1801"/>
      <c r="J16" s="1802"/>
      <c r="K16" s="1802"/>
      <c r="L16" s="1803"/>
      <c r="M16" s="1801"/>
      <c r="N16" s="1803"/>
    </row>
    <row r="17" spans="1:15" ht="20.100000000000001" customHeight="1">
      <c r="A17" s="1831"/>
      <c r="B17" s="1833"/>
      <c r="C17" s="1833"/>
      <c r="D17" s="1835"/>
      <c r="E17" s="1840"/>
      <c r="F17" s="1841"/>
      <c r="G17" s="1841"/>
      <c r="H17" s="1842"/>
      <c r="I17" s="1801"/>
      <c r="J17" s="1802"/>
      <c r="K17" s="1802"/>
      <c r="L17" s="1803"/>
      <c r="M17" s="1801"/>
      <c r="N17" s="1803"/>
    </row>
    <row r="18" spans="1:15" ht="20.100000000000001" customHeight="1">
      <c r="A18" s="1831"/>
      <c r="B18" s="1833"/>
      <c r="C18" s="1833"/>
      <c r="D18" s="1836"/>
      <c r="E18" s="1843"/>
      <c r="F18" s="1844"/>
      <c r="G18" s="1844"/>
      <c r="H18" s="1845"/>
      <c r="I18" s="1804"/>
      <c r="J18" s="1805"/>
      <c r="K18" s="1805"/>
      <c r="L18" s="1806"/>
      <c r="M18" s="1804"/>
      <c r="N18" s="1806"/>
    </row>
    <row r="19" spans="1:15" ht="24.95" customHeight="1">
      <c r="A19" s="481"/>
      <c r="D19" s="140"/>
      <c r="E19" s="140"/>
      <c r="F19" s="141"/>
      <c r="G19" s="141"/>
      <c r="H19" s="141"/>
      <c r="I19" s="141"/>
      <c r="J19" s="141"/>
      <c r="K19" s="141"/>
      <c r="L19" s="141"/>
      <c r="M19" s="141"/>
      <c r="N19" s="630"/>
    </row>
    <row r="20" spans="1:15" ht="24.95" customHeight="1">
      <c r="A20" s="481"/>
      <c r="D20" s="140"/>
      <c r="E20" s="140"/>
      <c r="F20" s="141"/>
      <c r="G20" s="141"/>
      <c r="H20" s="141"/>
      <c r="I20" s="141"/>
      <c r="J20" s="141"/>
      <c r="K20" s="141"/>
      <c r="L20" s="141"/>
      <c r="M20" s="141"/>
      <c r="N20" s="141"/>
    </row>
    <row r="21" spans="1:15">
      <c r="A21" s="482"/>
      <c r="F21" s="141"/>
      <c r="G21" s="141"/>
      <c r="H21" s="141"/>
      <c r="I21" s="141"/>
      <c r="J21" s="141"/>
      <c r="K21" s="141"/>
      <c r="L21" s="141"/>
      <c r="M21" s="141"/>
      <c r="N21" s="141"/>
    </row>
    <row r="22" spans="1:15">
      <c r="A22" s="482"/>
      <c r="F22" s="1797" t="s">
        <v>0</v>
      </c>
      <c r="G22" s="1797"/>
      <c r="H22" s="1797"/>
      <c r="I22" s="1797"/>
    </row>
    <row r="23" spans="1:15">
      <c r="A23" s="482"/>
      <c r="F23" s="140"/>
      <c r="G23" s="140"/>
      <c r="H23" s="140"/>
      <c r="I23" s="140"/>
    </row>
    <row r="24" spans="1:15">
      <c r="A24" s="482"/>
      <c r="B24" s="142" t="s">
        <v>598</v>
      </c>
      <c r="L24" s="1796" t="s">
        <v>589</v>
      </c>
      <c r="M24" s="1796"/>
      <c r="N24" s="1796"/>
      <c r="O24" s="1796"/>
    </row>
    <row r="25" spans="1:15">
      <c r="A25" s="483"/>
      <c r="B25" s="484"/>
      <c r="C25" s="484"/>
      <c r="D25" s="484"/>
      <c r="E25" s="484"/>
      <c r="F25" s="484"/>
      <c r="G25" s="484"/>
      <c r="H25" s="484"/>
      <c r="I25" s="484"/>
      <c r="J25" s="484"/>
      <c r="K25" s="484"/>
      <c r="L25" s="484"/>
      <c r="M25" s="484"/>
    </row>
  </sheetData>
  <mergeCells count="21">
    <mergeCell ref="A14:A18"/>
    <mergeCell ref="B14:B18"/>
    <mergeCell ref="C14:C18"/>
    <mergeCell ref="D14:D18"/>
    <mergeCell ref="E14:H18"/>
    <mergeCell ref="L24:O24"/>
    <mergeCell ref="F22:I22"/>
    <mergeCell ref="I14:L18"/>
    <mergeCell ref="A1:B3"/>
    <mergeCell ref="C1:K4"/>
    <mergeCell ref="M12:N13"/>
    <mergeCell ref="A4:B4"/>
    <mergeCell ref="L1:N4"/>
    <mergeCell ref="I12:L13"/>
    <mergeCell ref="E12:H13"/>
    <mergeCell ref="A12:A13"/>
    <mergeCell ref="B12:B13"/>
    <mergeCell ref="C12:C13"/>
    <mergeCell ref="D12:D13"/>
    <mergeCell ref="K6:M6"/>
    <mergeCell ref="M14:N18"/>
  </mergeCells>
  <phoneticPr fontId="12" type="noConversion"/>
  <printOptions horizontalCentered="1" verticalCentered="1"/>
  <pageMargins left="0.25" right="0.25" top="0.5" bottom="0.25" header="0.25" footer="0.25"/>
  <pageSetup paperSize="9" scale="87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indexed="42"/>
  </sheetPr>
  <dimension ref="A1:G16"/>
  <sheetViews>
    <sheetView showGridLines="0" view="pageBreakPreview" workbookViewId="0">
      <selection activeCell="J10" sqref="J10"/>
    </sheetView>
  </sheetViews>
  <sheetFormatPr defaultRowHeight="12.75"/>
  <cols>
    <col min="1" max="16384" width="9.140625" style="67"/>
  </cols>
  <sheetData>
    <row r="1" spans="1:7" ht="27" customHeight="1">
      <c r="A1" s="1846" t="s">
        <v>425</v>
      </c>
      <c r="B1" s="1847"/>
      <c r="C1" s="1847"/>
      <c r="D1" s="1847"/>
      <c r="E1" s="1847"/>
      <c r="F1" s="1848"/>
    </row>
    <row r="2" spans="1:7" s="108" customFormat="1" ht="30" customHeight="1">
      <c r="A2" s="508" t="s">
        <v>72</v>
      </c>
      <c r="B2" s="509"/>
      <c r="C2" s="510"/>
      <c r="D2" s="511" t="s">
        <v>651</v>
      </c>
      <c r="E2" s="509"/>
      <c r="F2" s="512"/>
    </row>
    <row r="3" spans="1:7" s="108" customFormat="1" ht="30" customHeight="1">
      <c r="A3" s="513" t="s">
        <v>118</v>
      </c>
      <c r="C3" s="514"/>
      <c r="D3" s="515" t="s">
        <v>901</v>
      </c>
      <c r="F3" s="516"/>
    </row>
    <row r="4" spans="1:7" s="108" customFormat="1" ht="30" customHeight="1">
      <c r="A4" s="513" t="s">
        <v>426</v>
      </c>
      <c r="C4" s="514"/>
      <c r="D4" s="515" t="s">
        <v>650</v>
      </c>
      <c r="F4" s="516"/>
    </row>
    <row r="5" spans="1:7" s="108" customFormat="1" ht="30" customHeight="1">
      <c r="A5" s="513" t="s">
        <v>427</v>
      </c>
      <c r="C5" s="514"/>
      <c r="D5" s="515"/>
      <c r="F5" s="516"/>
    </row>
    <row r="6" spans="1:7" s="108" customFormat="1" ht="30" customHeight="1">
      <c r="A6" s="513" t="s">
        <v>428</v>
      </c>
      <c r="C6" s="514"/>
      <c r="D6" s="515"/>
      <c r="F6" s="516"/>
      <c r="G6" s="537" t="s">
        <v>0</v>
      </c>
    </row>
    <row r="7" spans="1:7" s="108" customFormat="1" ht="30" customHeight="1">
      <c r="A7" s="513" t="s">
        <v>429</v>
      </c>
      <c r="C7" s="514"/>
      <c r="D7" s="515"/>
      <c r="F7" s="516"/>
    </row>
    <row r="8" spans="1:7" s="108" customFormat="1" ht="30" customHeight="1">
      <c r="A8" s="513" t="s">
        <v>430</v>
      </c>
      <c r="C8" s="514"/>
      <c r="D8" s="515"/>
      <c r="F8" s="516"/>
    </row>
    <row r="9" spans="1:7" s="108" customFormat="1" ht="30" customHeight="1">
      <c r="A9" s="513" t="s">
        <v>431</v>
      </c>
      <c r="C9" s="514"/>
      <c r="D9" s="515"/>
      <c r="F9" s="516"/>
    </row>
    <row r="10" spans="1:7" s="108" customFormat="1" ht="30" customHeight="1">
      <c r="A10" s="517" t="s">
        <v>432</v>
      </c>
      <c r="B10" s="518"/>
      <c r="C10" s="519"/>
      <c r="D10" s="520"/>
      <c r="E10" s="518"/>
      <c r="F10" s="521"/>
    </row>
    <row r="11" spans="1:7" ht="30" customHeight="1">
      <c r="A11" s="522" t="s">
        <v>125</v>
      </c>
      <c r="B11" s="523"/>
      <c r="C11" s="523"/>
      <c r="D11" s="523"/>
      <c r="E11" s="523"/>
      <c r="F11" s="524"/>
    </row>
    <row r="12" spans="1:7" ht="30" customHeight="1">
      <c r="A12" s="525"/>
      <c r="B12" s="444"/>
      <c r="C12" s="444"/>
      <c r="D12" s="444"/>
      <c r="E12" s="444"/>
      <c r="F12" s="526"/>
    </row>
    <row r="13" spans="1:7" ht="30" customHeight="1">
      <c r="A13" s="525" t="s">
        <v>433</v>
      </c>
      <c r="B13" s="444"/>
      <c r="C13" s="444"/>
      <c r="D13" s="444"/>
      <c r="E13" s="444" t="s">
        <v>434</v>
      </c>
      <c r="F13" s="526"/>
    </row>
    <row r="14" spans="1:7" ht="30" customHeight="1">
      <c r="A14" s="525"/>
      <c r="B14" s="444"/>
      <c r="C14" s="444"/>
      <c r="D14" s="444"/>
      <c r="E14" s="444"/>
      <c r="F14" s="526"/>
    </row>
    <row r="15" spans="1:7" ht="30" customHeight="1">
      <c r="A15" s="525" t="s">
        <v>83</v>
      </c>
      <c r="B15" s="444"/>
      <c r="C15" s="444"/>
      <c r="D15" s="444"/>
      <c r="E15" s="444" t="s">
        <v>83</v>
      </c>
      <c r="F15" s="526"/>
    </row>
    <row r="16" spans="1:7" ht="30" customHeight="1" thickBot="1">
      <c r="A16" s="527"/>
      <c r="B16" s="528"/>
      <c r="C16" s="528"/>
      <c r="D16" s="528"/>
      <c r="E16" s="528"/>
      <c r="F16" s="529"/>
    </row>
  </sheetData>
  <mergeCells count="1">
    <mergeCell ref="A1:F1"/>
  </mergeCells>
  <phoneticPr fontId="12" type="noConversion"/>
  <printOptions horizontalCentered="1" verticalCentered="1"/>
  <pageMargins left="1.62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indexed="42"/>
  </sheetPr>
  <dimension ref="A1:N33"/>
  <sheetViews>
    <sheetView showGridLines="0" view="pageBreakPreview" zoomScale="85" zoomScaleSheetLayoutView="105" workbookViewId="0">
      <selection activeCell="C8" sqref="C8"/>
    </sheetView>
  </sheetViews>
  <sheetFormatPr defaultRowHeight="12.75"/>
  <cols>
    <col min="1" max="1" width="4.85546875" style="348" customWidth="1"/>
    <col min="2" max="2" width="6.42578125" style="348" customWidth="1"/>
    <col min="3" max="3" width="27.5703125" style="348" customWidth="1"/>
    <col min="4" max="4" width="20.28515625" style="348" customWidth="1"/>
    <col min="5" max="5" width="14.42578125" style="348" customWidth="1"/>
    <col min="6" max="7" width="11.28515625" style="348" customWidth="1"/>
    <col min="8" max="8" width="13.140625" style="348" bestFit="1" customWidth="1"/>
    <col min="9" max="9" width="14" style="348" bestFit="1" customWidth="1"/>
    <col min="10" max="16384" width="9.140625" style="348"/>
  </cols>
  <sheetData>
    <row r="1" spans="1:14" ht="15" customHeight="1">
      <c r="A1" s="1857" t="s">
        <v>567</v>
      </c>
      <c r="B1" s="1858"/>
      <c r="C1" s="1859"/>
      <c r="D1" s="1854" t="s">
        <v>354</v>
      </c>
      <c r="E1" s="1854"/>
      <c r="F1" s="1854"/>
      <c r="G1" s="1854"/>
      <c r="H1" s="1854"/>
      <c r="I1" s="1854"/>
    </row>
    <row r="2" spans="1:14" s="350" customFormat="1" ht="15" customHeight="1">
      <c r="A2" s="1860"/>
      <c r="B2" s="1861"/>
      <c r="C2" s="1862"/>
      <c r="D2" s="1854"/>
      <c r="E2" s="1854"/>
      <c r="F2" s="1854"/>
      <c r="G2" s="1854"/>
      <c r="H2" s="1854"/>
      <c r="I2" s="1854"/>
    </row>
    <row r="3" spans="1:14" s="350" customFormat="1" ht="15" customHeight="1">
      <c r="A3" s="1860"/>
      <c r="B3" s="1861"/>
      <c r="C3" s="1862"/>
      <c r="D3" s="1854"/>
      <c r="E3" s="1854"/>
      <c r="F3" s="1854"/>
      <c r="G3" s="1854"/>
      <c r="H3" s="1854"/>
      <c r="I3" s="1854"/>
    </row>
    <row r="4" spans="1:14">
      <c r="A4" s="1865" t="s">
        <v>584</v>
      </c>
      <c r="B4" s="1865"/>
      <c r="C4" s="1865"/>
      <c r="D4" s="1854"/>
      <c r="E4" s="1854"/>
      <c r="F4" s="1854"/>
      <c r="G4" s="1854"/>
      <c r="H4" s="1854"/>
      <c r="I4" s="1854"/>
    </row>
    <row r="5" spans="1:14" s="353" customFormat="1" ht="15" customHeight="1">
      <c r="A5" s="360" t="s">
        <v>324</v>
      </c>
      <c r="B5" s="351"/>
      <c r="C5" s="351" t="s">
        <v>664</v>
      </c>
      <c r="D5" s="352"/>
      <c r="E5" s="351"/>
      <c r="F5" s="351"/>
      <c r="G5" s="351"/>
      <c r="H5" s="351" t="s">
        <v>355</v>
      </c>
      <c r="I5" s="361" t="s">
        <v>556</v>
      </c>
    </row>
    <row r="6" spans="1:14" s="353" customFormat="1" ht="15" customHeight="1">
      <c r="A6" s="362" t="s">
        <v>72</v>
      </c>
      <c r="C6" s="353" t="s">
        <v>651</v>
      </c>
      <c r="D6" s="355"/>
      <c r="G6" s="536" t="s">
        <v>0</v>
      </c>
      <c r="H6" s="353" t="s">
        <v>83</v>
      </c>
      <c r="I6" s="361" t="s">
        <v>557</v>
      </c>
    </row>
    <row r="7" spans="1:14" s="353" customFormat="1" ht="15" customHeight="1">
      <c r="A7" s="362" t="s">
        <v>357</v>
      </c>
      <c r="C7" s="353" t="s">
        <v>911</v>
      </c>
      <c r="D7" s="356"/>
      <c r="E7" s="356"/>
      <c r="F7" s="356"/>
      <c r="H7" s="353" t="s">
        <v>356</v>
      </c>
      <c r="I7" s="363" t="s">
        <v>410</v>
      </c>
    </row>
    <row r="8" spans="1:14" s="353" customFormat="1" ht="15" customHeight="1">
      <c r="A8" s="362" t="s">
        <v>652</v>
      </c>
      <c r="D8" s="356"/>
      <c r="E8" s="356"/>
      <c r="F8" s="356"/>
      <c r="I8" s="363"/>
    </row>
    <row r="9" spans="1:14" s="359" customFormat="1" ht="28.5" customHeight="1">
      <c r="A9" s="357" t="s">
        <v>71</v>
      </c>
      <c r="B9" s="1855" t="s">
        <v>351</v>
      </c>
      <c r="C9" s="1856"/>
      <c r="D9" s="357" t="s">
        <v>133</v>
      </c>
      <c r="E9" s="357" t="s">
        <v>353</v>
      </c>
      <c r="F9" s="357" t="s">
        <v>352</v>
      </c>
      <c r="G9" s="357" t="s">
        <v>358</v>
      </c>
      <c r="H9" s="357" t="s">
        <v>359</v>
      </c>
      <c r="I9" s="358" t="s">
        <v>241</v>
      </c>
    </row>
    <row r="10" spans="1:14" s="468" customFormat="1" ht="30" customHeight="1">
      <c r="A10" s="465">
        <v>1</v>
      </c>
      <c r="B10" s="1866" t="s">
        <v>539</v>
      </c>
      <c r="C10" s="1867"/>
      <c r="D10" s="654" t="s">
        <v>682</v>
      </c>
      <c r="E10" s="607" t="s">
        <v>523</v>
      </c>
      <c r="F10" s="469" t="s">
        <v>35</v>
      </c>
      <c r="G10" s="625" t="s">
        <v>554</v>
      </c>
      <c r="H10" s="623">
        <v>45440</v>
      </c>
      <c r="I10" s="467" t="s">
        <v>479</v>
      </c>
    </row>
    <row r="11" spans="1:14" s="468" customFormat="1" ht="30" customHeight="1">
      <c r="A11" s="465">
        <v>2</v>
      </c>
      <c r="B11" s="1866" t="s">
        <v>670</v>
      </c>
      <c r="C11" s="1333"/>
      <c r="D11" s="654" t="s">
        <v>672</v>
      </c>
      <c r="E11" s="612" t="s">
        <v>545</v>
      </c>
      <c r="F11" s="469" t="s">
        <v>35</v>
      </c>
      <c r="G11" s="625" t="s">
        <v>554</v>
      </c>
      <c r="H11" s="623">
        <v>45440</v>
      </c>
      <c r="I11" s="467" t="s">
        <v>479</v>
      </c>
    </row>
    <row r="12" spans="1:14" s="468" customFormat="1" ht="30" customHeight="1">
      <c r="A12" s="465">
        <v>3</v>
      </c>
      <c r="B12" s="1325" t="s">
        <v>671</v>
      </c>
      <c r="C12" s="1849"/>
      <c r="D12" s="656" t="s">
        <v>673</v>
      </c>
      <c r="E12" s="612" t="s">
        <v>523</v>
      </c>
      <c r="F12" s="469" t="s">
        <v>35</v>
      </c>
      <c r="G12" s="625" t="s">
        <v>554</v>
      </c>
      <c r="H12" s="623">
        <v>45440</v>
      </c>
      <c r="I12" s="467" t="s">
        <v>479</v>
      </c>
    </row>
    <row r="13" spans="1:14" s="468" customFormat="1" ht="30" customHeight="1">
      <c r="A13" s="465">
        <v>4</v>
      </c>
      <c r="B13" s="1325" t="s">
        <v>623</v>
      </c>
      <c r="C13" s="1849"/>
      <c r="D13" s="613" t="s">
        <v>672</v>
      </c>
      <c r="E13" s="612" t="s">
        <v>545</v>
      </c>
      <c r="F13" s="469" t="s">
        <v>35</v>
      </c>
      <c r="G13" s="625" t="s">
        <v>554</v>
      </c>
      <c r="H13" s="623">
        <v>45440</v>
      </c>
      <c r="I13" s="467" t="s">
        <v>479</v>
      </c>
    </row>
    <row r="14" spans="1:14" s="468" customFormat="1" ht="24" customHeight="1">
      <c r="A14" s="465">
        <v>5</v>
      </c>
      <c r="B14" s="1325" t="s">
        <v>543</v>
      </c>
      <c r="C14" s="1849"/>
      <c r="D14" s="613" t="s">
        <v>675</v>
      </c>
      <c r="E14" s="612" t="s">
        <v>523</v>
      </c>
      <c r="F14" s="469" t="s">
        <v>35</v>
      </c>
      <c r="G14" s="625" t="s">
        <v>554</v>
      </c>
      <c r="H14" s="623">
        <v>45440</v>
      </c>
      <c r="I14" s="467" t="s">
        <v>479</v>
      </c>
      <c r="N14" s="624"/>
    </row>
    <row r="15" spans="1:14" s="468" customFormat="1" ht="30" customHeight="1">
      <c r="A15" s="465">
        <v>6</v>
      </c>
      <c r="B15" s="1325" t="s">
        <v>451</v>
      </c>
      <c r="C15" s="1849"/>
      <c r="D15" s="613" t="s">
        <v>674</v>
      </c>
      <c r="E15" s="612" t="s">
        <v>523</v>
      </c>
      <c r="F15" s="469" t="s">
        <v>35</v>
      </c>
      <c r="G15" s="625" t="s">
        <v>554</v>
      </c>
      <c r="H15" s="623">
        <v>45440</v>
      </c>
      <c r="I15" s="467" t="s">
        <v>479</v>
      </c>
    </row>
    <row r="16" spans="1:14" s="468" customFormat="1" ht="33.75" customHeight="1">
      <c r="A16" s="465">
        <v>7</v>
      </c>
      <c r="B16" s="1863"/>
      <c r="C16" s="1864"/>
      <c r="D16" s="618"/>
      <c r="E16" s="556"/>
      <c r="F16" s="469"/>
      <c r="G16" s="625"/>
      <c r="H16" s="623"/>
      <c r="I16" s="467"/>
    </row>
    <row r="17" spans="1:9" s="468" customFormat="1" ht="30" customHeight="1">
      <c r="A17" s="465">
        <v>8</v>
      </c>
      <c r="B17" s="1852"/>
      <c r="C17" s="1853"/>
      <c r="D17" s="555"/>
      <c r="E17" s="556"/>
      <c r="F17" s="469"/>
      <c r="G17" s="625"/>
      <c r="H17" s="623"/>
      <c r="I17" s="467"/>
    </row>
    <row r="18" spans="1:9" s="468" customFormat="1" ht="30" customHeight="1">
      <c r="A18" s="465">
        <v>7</v>
      </c>
      <c r="B18" s="1852"/>
      <c r="C18" s="1853"/>
      <c r="D18" s="465"/>
      <c r="E18" s="465"/>
      <c r="F18" s="470"/>
      <c r="G18" s="470"/>
      <c r="H18" s="470"/>
      <c r="I18" s="467"/>
    </row>
    <row r="19" spans="1:9" s="468" customFormat="1" ht="30" customHeight="1">
      <c r="A19" s="465">
        <v>8</v>
      </c>
      <c r="B19" s="1852"/>
      <c r="C19" s="1853"/>
      <c r="D19" s="465"/>
      <c r="E19" s="465"/>
      <c r="F19" s="470"/>
      <c r="G19" s="470"/>
      <c r="H19" s="470"/>
      <c r="I19" s="467"/>
    </row>
    <row r="20" spans="1:9" s="468" customFormat="1" ht="30" customHeight="1">
      <c r="A20" s="465">
        <v>9</v>
      </c>
      <c r="B20" s="1852"/>
      <c r="C20" s="1853"/>
      <c r="D20" s="465"/>
      <c r="E20" s="465"/>
      <c r="F20" s="470"/>
      <c r="G20" s="470"/>
      <c r="H20" s="470"/>
      <c r="I20" s="467"/>
    </row>
    <row r="21" spans="1:9" s="468" customFormat="1" ht="30" customHeight="1">
      <c r="A21" s="465">
        <v>10</v>
      </c>
      <c r="B21" s="1852"/>
      <c r="C21" s="1853"/>
      <c r="D21" s="465"/>
      <c r="E21" s="465"/>
      <c r="F21" s="470"/>
      <c r="G21" s="470"/>
      <c r="H21" s="470"/>
      <c r="I21" s="467"/>
    </row>
    <row r="22" spans="1:9" s="468" customFormat="1" ht="30" customHeight="1">
      <c r="A22" s="465">
        <v>11</v>
      </c>
      <c r="B22" s="1852"/>
      <c r="C22" s="1853"/>
      <c r="D22" s="465"/>
      <c r="E22" s="465"/>
      <c r="F22" s="470"/>
      <c r="G22" s="470"/>
      <c r="H22" s="470"/>
      <c r="I22" s="467"/>
    </row>
    <row r="23" spans="1:9" s="468" customFormat="1" ht="30" customHeight="1">
      <c r="A23" s="465">
        <v>12</v>
      </c>
      <c r="B23" s="1852"/>
      <c r="C23" s="1853"/>
      <c r="D23" s="465"/>
      <c r="E23" s="465"/>
      <c r="F23" s="470"/>
      <c r="G23" s="470"/>
      <c r="H23" s="470"/>
      <c r="I23" s="467"/>
    </row>
    <row r="24" spans="1:9" s="468" customFormat="1" ht="30" customHeight="1">
      <c r="A24" s="465">
        <v>13</v>
      </c>
      <c r="B24" s="1852"/>
      <c r="C24" s="1853"/>
      <c r="D24" s="471"/>
      <c r="E24" s="465"/>
      <c r="F24" s="470"/>
      <c r="G24" s="470"/>
      <c r="H24" s="470"/>
      <c r="I24" s="467"/>
    </row>
    <row r="25" spans="1:9" s="468" customFormat="1" ht="30" customHeight="1">
      <c r="A25" s="465">
        <v>14</v>
      </c>
      <c r="B25" s="1852"/>
      <c r="C25" s="1853"/>
      <c r="D25" s="465"/>
      <c r="E25" s="465"/>
      <c r="F25" s="470"/>
      <c r="G25" s="470"/>
      <c r="H25" s="470"/>
      <c r="I25" s="467"/>
    </row>
    <row r="26" spans="1:9" s="468" customFormat="1" ht="30" customHeight="1">
      <c r="A26" s="465">
        <v>15</v>
      </c>
      <c r="B26" s="1852"/>
      <c r="C26" s="1853"/>
      <c r="D26" s="465"/>
      <c r="E26" s="465"/>
      <c r="F26" s="470"/>
      <c r="G26" s="470"/>
      <c r="H26" s="470"/>
      <c r="I26" s="467"/>
    </row>
    <row r="27" spans="1:9" s="468" customFormat="1" ht="30" customHeight="1">
      <c r="A27" s="465">
        <v>16</v>
      </c>
      <c r="B27" s="1852"/>
      <c r="C27" s="1853"/>
      <c r="D27" s="465"/>
      <c r="E27" s="465"/>
      <c r="F27" s="470"/>
      <c r="G27" s="470"/>
      <c r="H27" s="470"/>
      <c r="I27" s="467"/>
    </row>
    <row r="28" spans="1:9" s="468" customFormat="1" ht="30" customHeight="1">
      <c r="A28" s="465">
        <v>17</v>
      </c>
      <c r="B28" s="1852"/>
      <c r="C28" s="1853"/>
      <c r="D28" s="466"/>
      <c r="E28" s="465"/>
      <c r="F28" s="470"/>
      <c r="G28" s="470"/>
      <c r="H28" s="470"/>
      <c r="I28" s="467"/>
    </row>
    <row r="29" spans="1:9" s="468" customFormat="1" ht="30" customHeight="1">
      <c r="A29" s="465">
        <v>18</v>
      </c>
      <c r="B29" s="1852"/>
      <c r="C29" s="1853"/>
      <c r="D29" s="466"/>
      <c r="E29" s="465"/>
      <c r="F29" s="470"/>
      <c r="G29" s="470"/>
      <c r="H29" s="470"/>
      <c r="I29" s="467"/>
    </row>
    <row r="30" spans="1:9" ht="14.25">
      <c r="A30" s="364" t="s">
        <v>508</v>
      </c>
      <c r="B30" s="349"/>
      <c r="C30" s="349"/>
      <c r="D30" s="349"/>
      <c r="E30" s="349"/>
      <c r="F30" s="349"/>
      <c r="G30" s="349"/>
      <c r="H30" s="349"/>
      <c r="I30" s="365"/>
    </row>
    <row r="31" spans="1:9" ht="14.25">
      <c r="A31" s="364"/>
      <c r="B31" s="349"/>
      <c r="C31" s="349"/>
      <c r="D31" s="349"/>
      <c r="E31" s="349"/>
      <c r="F31" s="349"/>
      <c r="G31" s="349"/>
      <c r="H31" s="349"/>
      <c r="I31" s="365"/>
    </row>
    <row r="32" spans="1:9" ht="14.25">
      <c r="A32" s="364"/>
      <c r="B32" s="349"/>
      <c r="C32" s="354"/>
      <c r="D32" s="349"/>
      <c r="E32" s="349"/>
      <c r="F32" s="349"/>
      <c r="G32" s="349"/>
      <c r="H32" s="349"/>
      <c r="I32" s="365"/>
    </row>
    <row r="33" spans="1:9" ht="14.25">
      <c r="A33" s="366"/>
      <c r="B33" s="367"/>
      <c r="C33" s="368" t="s">
        <v>242</v>
      </c>
      <c r="D33" s="368" t="s">
        <v>596</v>
      </c>
      <c r="E33" s="368"/>
      <c r="F33" s="368"/>
      <c r="G33" s="1850" t="s">
        <v>589</v>
      </c>
      <c r="H33" s="1850"/>
      <c r="I33" s="1851"/>
    </row>
  </sheetData>
  <sheetProtection selectLockedCells="1" selectUnlockedCells="1"/>
  <mergeCells count="25">
    <mergeCell ref="D1:I4"/>
    <mergeCell ref="B9:C9"/>
    <mergeCell ref="A1:C3"/>
    <mergeCell ref="B22:C22"/>
    <mergeCell ref="B23:C23"/>
    <mergeCell ref="B16:C16"/>
    <mergeCell ref="A4:C4"/>
    <mergeCell ref="B17:C17"/>
    <mergeCell ref="B18:C18"/>
    <mergeCell ref="B19:C19"/>
    <mergeCell ref="B20:C20"/>
    <mergeCell ref="B21:C21"/>
    <mergeCell ref="B10:C10"/>
    <mergeCell ref="B11:C11"/>
    <mergeCell ref="B12:C12"/>
    <mergeCell ref="B14:C14"/>
    <mergeCell ref="B13:C13"/>
    <mergeCell ref="B15:C15"/>
    <mergeCell ref="G33:I33"/>
    <mergeCell ref="B29:C29"/>
    <mergeCell ref="B28:C28"/>
    <mergeCell ref="B24:C24"/>
    <mergeCell ref="B25:C25"/>
    <mergeCell ref="B26:C26"/>
    <mergeCell ref="B27:C27"/>
  </mergeCells>
  <phoneticPr fontId="25" type="noConversion"/>
  <printOptions horizontalCentered="1"/>
  <pageMargins left="0.25" right="0.14000000000000001" top="0.5" bottom="0.25" header="0.25" footer="0.25"/>
  <pageSetup paperSize="9" scale="77" firstPageNumber="0" orientation="portrait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indexed="42"/>
  </sheetPr>
  <dimension ref="A1:P29"/>
  <sheetViews>
    <sheetView showGridLines="0" view="pageBreakPreview" zoomScale="115" zoomScaleNormal="55" zoomScaleSheetLayoutView="115" workbookViewId="0">
      <selection activeCell="O14" sqref="O14"/>
    </sheetView>
  </sheetViews>
  <sheetFormatPr defaultColWidth="10.28515625" defaultRowHeight="14.25"/>
  <cols>
    <col min="1" max="6" width="11.7109375" style="337" customWidth="1"/>
    <col min="7" max="10" width="10.7109375" style="337" customWidth="1"/>
    <col min="11" max="12" width="9.7109375" style="337" customWidth="1"/>
    <col min="13" max="13" width="11" style="337" customWidth="1"/>
    <col min="14" max="16384" width="10.28515625" style="337"/>
  </cols>
  <sheetData>
    <row r="1" spans="1:13" ht="15.95" customHeight="1">
      <c r="A1" s="1871" t="s">
        <v>567</v>
      </c>
      <c r="B1" s="1871"/>
      <c r="C1" s="1871"/>
      <c r="D1" s="1881" t="s">
        <v>344</v>
      </c>
      <c r="E1" s="1882"/>
      <c r="F1" s="1882"/>
      <c r="G1" s="1882"/>
      <c r="H1" s="1882"/>
      <c r="I1" s="1882"/>
      <c r="J1" s="1883"/>
      <c r="K1" s="1874"/>
      <c r="L1" s="1875"/>
      <c r="M1" s="1876"/>
    </row>
    <row r="2" spans="1:13" ht="15.95" customHeight="1">
      <c r="A2" s="1871"/>
      <c r="B2" s="1871"/>
      <c r="C2" s="1871"/>
      <c r="D2" s="1884"/>
      <c r="E2" s="1885"/>
      <c r="F2" s="1885"/>
      <c r="G2" s="1885"/>
      <c r="H2" s="1885"/>
      <c r="I2" s="1885"/>
      <c r="J2" s="1886"/>
      <c r="K2" s="1877"/>
      <c r="L2" s="1878"/>
      <c r="M2" s="1879"/>
    </row>
    <row r="3" spans="1:13" ht="15.95" customHeight="1">
      <c r="A3" s="1871"/>
      <c r="B3" s="1871"/>
      <c r="C3" s="1871"/>
      <c r="D3" s="1884"/>
      <c r="E3" s="1885"/>
      <c r="F3" s="1885"/>
      <c r="G3" s="1885"/>
      <c r="H3" s="1885"/>
      <c r="I3" s="1885"/>
      <c r="J3" s="1886"/>
      <c r="K3" s="1877"/>
      <c r="L3" s="1878"/>
      <c r="M3" s="1879"/>
    </row>
    <row r="4" spans="1:13" ht="15.95" customHeight="1">
      <c r="A4" s="1868" t="s">
        <v>584</v>
      </c>
      <c r="B4" s="1869"/>
      <c r="C4" s="1870"/>
      <c r="D4" s="1887"/>
      <c r="E4" s="1888"/>
      <c r="F4" s="1888"/>
      <c r="G4" s="1888"/>
      <c r="H4" s="1888"/>
      <c r="I4" s="1888"/>
      <c r="J4" s="1889"/>
      <c r="K4" s="1872"/>
      <c r="L4" s="1869"/>
      <c r="M4" s="1873"/>
    </row>
    <row r="5" spans="1:13" ht="29.25" customHeight="1">
      <c r="A5" s="344" t="s">
        <v>322</v>
      </c>
      <c r="B5" s="1901" t="s">
        <v>651</v>
      </c>
      <c r="C5" s="1903"/>
      <c r="D5" s="338" t="s">
        <v>323</v>
      </c>
      <c r="E5" s="1901" t="s">
        <v>901</v>
      </c>
      <c r="F5" s="1903"/>
      <c r="G5" s="338" t="s">
        <v>324</v>
      </c>
      <c r="H5" s="1901" t="s">
        <v>658</v>
      </c>
      <c r="I5" s="1902"/>
      <c r="J5" s="1903"/>
      <c r="K5" s="1921" t="s">
        <v>325</v>
      </c>
      <c r="L5" s="1922"/>
      <c r="M5" s="1923"/>
    </row>
    <row r="6" spans="1:13" ht="32.25" customHeight="1" thickBot="1">
      <c r="A6" s="1910" t="s">
        <v>326</v>
      </c>
      <c r="B6" s="1911"/>
      <c r="C6" s="1954" t="s">
        <v>638</v>
      </c>
      <c r="D6" s="1955"/>
      <c r="E6" s="1911"/>
      <c r="F6" s="339" t="s">
        <v>75</v>
      </c>
      <c r="G6" s="1898" t="s">
        <v>888</v>
      </c>
      <c r="H6" s="1899"/>
      <c r="I6" s="1899"/>
      <c r="J6" s="1900"/>
      <c r="K6" s="1924" t="s">
        <v>327</v>
      </c>
      <c r="L6" s="1925"/>
      <c r="M6" s="1926"/>
    </row>
    <row r="7" spans="1:13" ht="19.5" customHeight="1">
      <c r="A7" s="1956" t="s">
        <v>328</v>
      </c>
      <c r="B7" s="1946"/>
      <c r="C7" s="1946"/>
      <c r="D7" s="1946"/>
      <c r="E7" s="1957"/>
      <c r="F7" s="1945" t="s">
        <v>329</v>
      </c>
      <c r="G7" s="1946"/>
      <c r="H7" s="1946"/>
      <c r="I7" s="1946"/>
      <c r="J7" s="1947"/>
      <c r="K7" s="345" t="s">
        <v>330</v>
      </c>
      <c r="L7" s="346" t="s">
        <v>331</v>
      </c>
      <c r="M7" s="347" t="s">
        <v>332</v>
      </c>
    </row>
    <row r="8" spans="1:13" ht="17.25" customHeight="1">
      <c r="A8" s="1958"/>
      <c r="B8" s="1949"/>
      <c r="C8" s="1949"/>
      <c r="D8" s="1949"/>
      <c r="E8" s="1959"/>
      <c r="F8" s="1948"/>
      <c r="G8" s="1949"/>
      <c r="H8" s="1949"/>
      <c r="I8" s="1949"/>
      <c r="J8" s="1950"/>
      <c r="K8" s="340">
        <v>500</v>
      </c>
      <c r="L8" s="341">
        <v>325</v>
      </c>
      <c r="M8" s="342">
        <v>250</v>
      </c>
    </row>
    <row r="9" spans="1:13" ht="15.95" customHeight="1">
      <c r="A9" s="1958"/>
      <c r="B9" s="1949"/>
      <c r="C9" s="1949"/>
      <c r="D9" s="1949"/>
      <c r="E9" s="1959"/>
      <c r="F9" s="1948"/>
      <c r="G9" s="1949"/>
      <c r="H9" s="1949"/>
      <c r="I9" s="1949"/>
      <c r="J9" s="1950"/>
      <c r="K9" s="1908" t="s">
        <v>345</v>
      </c>
      <c r="L9" s="1894"/>
      <c r="M9" s="1895"/>
    </row>
    <row r="10" spans="1:13" ht="15.95" customHeight="1">
      <c r="A10" s="1958"/>
      <c r="B10" s="1949"/>
      <c r="C10" s="1949"/>
      <c r="D10" s="1949"/>
      <c r="E10" s="1959"/>
      <c r="F10" s="1948"/>
      <c r="G10" s="1949"/>
      <c r="H10" s="1949"/>
      <c r="I10" s="1949"/>
      <c r="J10" s="1950"/>
      <c r="K10" s="1909"/>
      <c r="L10" s="1896"/>
      <c r="M10" s="1897"/>
    </row>
    <row r="11" spans="1:13" ht="15.95" customHeight="1">
      <c r="A11" s="1958"/>
      <c r="B11" s="1949"/>
      <c r="C11" s="1949"/>
      <c r="D11" s="1949"/>
      <c r="E11" s="1959"/>
      <c r="F11" s="1948"/>
      <c r="G11" s="1949"/>
      <c r="H11" s="1949"/>
      <c r="I11" s="1949"/>
      <c r="J11" s="1950"/>
      <c r="K11" s="1908" t="s">
        <v>347</v>
      </c>
      <c r="L11" s="1894"/>
      <c r="M11" s="1895"/>
    </row>
    <row r="12" spans="1:13" ht="15.95" customHeight="1">
      <c r="A12" s="1958"/>
      <c r="B12" s="1949"/>
      <c r="C12" s="1949"/>
      <c r="D12" s="1949"/>
      <c r="E12" s="1959"/>
      <c r="F12" s="1948"/>
      <c r="G12" s="1949"/>
      <c r="H12" s="1949"/>
      <c r="I12" s="1949"/>
      <c r="J12" s="1950"/>
      <c r="K12" s="1909"/>
      <c r="L12" s="1896"/>
      <c r="M12" s="1897"/>
    </row>
    <row r="13" spans="1:13" ht="14.25" customHeight="1">
      <c r="A13" s="1958"/>
      <c r="B13" s="1949"/>
      <c r="C13" s="1949"/>
      <c r="D13" s="1949"/>
      <c r="E13" s="1959"/>
      <c r="F13" s="1948"/>
      <c r="G13" s="1949"/>
      <c r="H13" s="1949"/>
      <c r="I13" s="1949"/>
      <c r="J13" s="1950"/>
      <c r="K13" s="1893" t="s">
        <v>333</v>
      </c>
      <c r="L13" s="1894" t="s">
        <v>885</v>
      </c>
      <c r="M13" s="1895"/>
    </row>
    <row r="14" spans="1:13">
      <c r="A14" s="1958"/>
      <c r="B14" s="1949"/>
      <c r="C14" s="1949"/>
      <c r="D14" s="1949"/>
      <c r="E14" s="1959"/>
      <c r="F14" s="1948"/>
      <c r="G14" s="1949"/>
      <c r="H14" s="1949"/>
      <c r="I14" s="1949"/>
      <c r="J14" s="1950"/>
      <c r="K14" s="1893"/>
      <c r="L14" s="1896"/>
      <c r="M14" s="1897"/>
    </row>
    <row r="15" spans="1:13" ht="18.75" customHeight="1">
      <c r="A15" s="1958"/>
      <c r="B15" s="1949"/>
      <c r="C15" s="1949"/>
      <c r="D15" s="1949"/>
      <c r="E15" s="1959"/>
      <c r="F15" s="1948"/>
      <c r="G15" s="1949"/>
      <c r="H15" s="1949"/>
      <c r="I15" s="1949"/>
      <c r="J15" s="1950"/>
      <c r="K15" s="1890" t="s">
        <v>348</v>
      </c>
      <c r="L15" s="1891"/>
      <c r="M15" s="1892"/>
    </row>
    <row r="16" spans="1:13">
      <c r="A16" s="1958"/>
      <c r="B16" s="1949"/>
      <c r="C16" s="1949"/>
      <c r="D16" s="1949"/>
      <c r="E16" s="1959"/>
      <c r="F16" s="1948"/>
      <c r="G16" s="1949"/>
      <c r="H16" s="1949"/>
      <c r="I16" s="1949"/>
      <c r="J16" s="1950"/>
      <c r="K16" s="1939"/>
      <c r="L16" s="1940"/>
      <c r="M16" s="1941"/>
    </row>
    <row r="17" spans="1:16">
      <c r="A17" s="1958"/>
      <c r="B17" s="1949"/>
      <c r="C17" s="1949"/>
      <c r="D17" s="1949"/>
      <c r="E17" s="1959"/>
      <c r="F17" s="1948"/>
      <c r="G17" s="1949"/>
      <c r="H17" s="1949"/>
      <c r="I17" s="1949"/>
      <c r="J17" s="1950"/>
      <c r="K17" s="1939"/>
      <c r="L17" s="1940"/>
      <c r="M17" s="1941"/>
    </row>
    <row r="18" spans="1:16" ht="15" thickBot="1">
      <c r="A18" s="1960"/>
      <c r="B18" s="1952"/>
      <c r="C18" s="1952"/>
      <c r="D18" s="1952"/>
      <c r="E18" s="1961"/>
      <c r="F18" s="1951"/>
      <c r="G18" s="1952"/>
      <c r="H18" s="1952"/>
      <c r="I18" s="1952"/>
      <c r="J18" s="1953"/>
      <c r="K18" s="1942"/>
      <c r="L18" s="1943"/>
      <c r="M18" s="1944"/>
    </row>
    <row r="19" spans="1:16" ht="18.75" thickBot="1">
      <c r="A19" s="1962" t="s">
        <v>334</v>
      </c>
      <c r="B19" s="1963"/>
      <c r="C19" s="1936">
        <v>1</v>
      </c>
      <c r="D19" s="1938"/>
      <c r="E19" s="1936">
        <v>2</v>
      </c>
      <c r="F19" s="1938"/>
      <c r="G19" s="1936">
        <v>3</v>
      </c>
      <c r="H19" s="1938"/>
      <c r="I19" s="1936">
        <v>4</v>
      </c>
      <c r="J19" s="1938"/>
      <c r="K19" s="1936" t="s">
        <v>346</v>
      </c>
      <c r="L19" s="1937"/>
      <c r="M19" s="1938"/>
    </row>
    <row r="20" spans="1:16">
      <c r="A20" s="1964"/>
      <c r="B20" s="1965"/>
      <c r="C20" s="1927"/>
      <c r="D20" s="1929"/>
      <c r="E20" s="1927"/>
      <c r="F20" s="1929"/>
      <c r="G20" s="1927"/>
      <c r="H20" s="1929"/>
      <c r="I20" s="1927"/>
      <c r="J20" s="1929"/>
      <c r="K20" s="1927"/>
      <c r="L20" s="1928"/>
      <c r="M20" s="1929"/>
    </row>
    <row r="21" spans="1:16">
      <c r="A21" s="1964"/>
      <c r="B21" s="1965"/>
      <c r="C21" s="1930"/>
      <c r="D21" s="1932"/>
      <c r="E21" s="1930"/>
      <c r="F21" s="1932"/>
      <c r="G21" s="1930"/>
      <c r="H21" s="1932"/>
      <c r="I21" s="1930"/>
      <c r="J21" s="1932"/>
      <c r="K21" s="1930"/>
      <c r="L21" s="1931"/>
      <c r="M21" s="1932"/>
    </row>
    <row r="22" spans="1:16">
      <c r="A22" s="1964"/>
      <c r="B22" s="1965"/>
      <c r="C22" s="1930"/>
      <c r="D22" s="1932"/>
      <c r="E22" s="1930"/>
      <c r="F22" s="1932"/>
      <c r="G22" s="1930"/>
      <c r="H22" s="1932"/>
      <c r="I22" s="1930"/>
      <c r="J22" s="1932"/>
      <c r="K22" s="1930"/>
      <c r="L22" s="1931"/>
      <c r="M22" s="1932"/>
    </row>
    <row r="23" spans="1:16">
      <c r="A23" s="1964"/>
      <c r="B23" s="1965"/>
      <c r="C23" s="1930"/>
      <c r="D23" s="1932"/>
      <c r="E23" s="1930"/>
      <c r="F23" s="1932"/>
      <c r="G23" s="1930"/>
      <c r="H23" s="1932"/>
      <c r="I23" s="1930"/>
      <c r="J23" s="1932"/>
      <c r="K23" s="1930"/>
      <c r="L23" s="1931"/>
      <c r="M23" s="1932"/>
      <c r="P23" s="938"/>
    </row>
    <row r="24" spans="1:16">
      <c r="A24" s="1964"/>
      <c r="B24" s="1965"/>
      <c r="C24" s="1930"/>
      <c r="D24" s="1932"/>
      <c r="E24" s="1930"/>
      <c r="F24" s="1932"/>
      <c r="G24" s="1930"/>
      <c r="H24" s="1932"/>
      <c r="I24" s="1930"/>
      <c r="J24" s="1932"/>
      <c r="K24" s="1930"/>
      <c r="L24" s="1931"/>
      <c r="M24" s="1932"/>
    </row>
    <row r="25" spans="1:16" ht="15" thickBot="1">
      <c r="A25" s="1966"/>
      <c r="B25" s="1967"/>
      <c r="C25" s="1933"/>
      <c r="D25" s="1935"/>
      <c r="E25" s="1933"/>
      <c r="F25" s="1935"/>
      <c r="G25" s="1933"/>
      <c r="H25" s="1935"/>
      <c r="I25" s="1933"/>
      <c r="J25" s="1935"/>
      <c r="K25" s="1933"/>
      <c r="L25" s="1934"/>
      <c r="M25" s="1935"/>
    </row>
    <row r="26" spans="1:16" ht="57" customHeight="1" thickBot="1">
      <c r="A26" s="1913" t="s">
        <v>335</v>
      </c>
      <c r="B26" s="1914"/>
      <c r="C26" s="1914"/>
      <c r="D26" s="1914"/>
      <c r="E26" s="1914"/>
      <c r="F26" s="1914"/>
      <c r="G26" s="1914"/>
      <c r="H26" s="1914"/>
      <c r="I26" s="1914"/>
      <c r="J26" s="1914"/>
      <c r="K26" s="1914"/>
      <c r="L26" s="1914"/>
      <c r="M26" s="1915"/>
    </row>
    <row r="27" spans="1:16" ht="22.5" customHeight="1">
      <c r="A27" s="1905" t="s">
        <v>336</v>
      </c>
      <c r="B27" s="1906"/>
      <c r="C27" s="1906"/>
      <c r="D27" s="1906"/>
      <c r="E27" s="1906"/>
      <c r="F27" s="1907"/>
      <c r="G27" s="1905" t="s">
        <v>341</v>
      </c>
      <c r="H27" s="1906"/>
      <c r="I27" s="1906"/>
      <c r="J27" s="1906"/>
      <c r="K27" s="1906"/>
      <c r="L27" s="1906"/>
      <c r="M27" s="1907"/>
    </row>
    <row r="28" spans="1:16" s="343" customFormat="1" ht="32.25" customHeight="1">
      <c r="A28" s="1919" t="s">
        <v>342</v>
      </c>
      <c r="B28" s="1920"/>
      <c r="C28" s="1916" t="s">
        <v>337</v>
      </c>
      <c r="D28" s="1916"/>
      <c r="E28" s="1916" t="s">
        <v>338</v>
      </c>
      <c r="F28" s="1917"/>
      <c r="G28" s="1918" t="s">
        <v>343</v>
      </c>
      <c r="H28" s="1916"/>
      <c r="I28" s="1916" t="s">
        <v>339</v>
      </c>
      <c r="J28" s="1916"/>
      <c r="K28" s="1916" t="s">
        <v>340</v>
      </c>
      <c r="L28" s="1916"/>
      <c r="M28" s="1917"/>
    </row>
    <row r="29" spans="1:16" ht="36" customHeight="1" thickBot="1">
      <c r="A29" s="1904" t="s">
        <v>571</v>
      </c>
      <c r="B29" s="1880"/>
      <c r="C29" s="1880" t="s">
        <v>569</v>
      </c>
      <c r="D29" s="1880"/>
      <c r="E29" s="1880" t="s">
        <v>570</v>
      </c>
      <c r="F29" s="1912"/>
      <c r="G29" s="1904"/>
      <c r="H29" s="1880"/>
      <c r="I29" s="1880"/>
      <c r="J29" s="1880"/>
      <c r="K29" s="1880"/>
      <c r="L29" s="1880"/>
      <c r="M29" s="1912"/>
    </row>
  </sheetData>
  <mergeCells count="49">
    <mergeCell ref="E5:F5"/>
    <mergeCell ref="B5:C5"/>
    <mergeCell ref="G20:H25"/>
    <mergeCell ref="F7:J18"/>
    <mergeCell ref="E19:F19"/>
    <mergeCell ref="G19:H19"/>
    <mergeCell ref="I19:J19"/>
    <mergeCell ref="I20:J25"/>
    <mergeCell ref="C6:E6"/>
    <mergeCell ref="A7:E18"/>
    <mergeCell ref="A19:B25"/>
    <mergeCell ref="C20:D25"/>
    <mergeCell ref="E20:F25"/>
    <mergeCell ref="C19:D19"/>
    <mergeCell ref="K5:M5"/>
    <mergeCell ref="K6:M6"/>
    <mergeCell ref="K20:M25"/>
    <mergeCell ref="K19:M19"/>
    <mergeCell ref="L9:M10"/>
    <mergeCell ref="K11:K12"/>
    <mergeCell ref="L11:M12"/>
    <mergeCell ref="K16:M18"/>
    <mergeCell ref="C29:D29"/>
    <mergeCell ref="E29:F29"/>
    <mergeCell ref="A26:M26"/>
    <mergeCell ref="E28:F28"/>
    <mergeCell ref="G28:H28"/>
    <mergeCell ref="I28:J28"/>
    <mergeCell ref="K28:M28"/>
    <mergeCell ref="K29:M29"/>
    <mergeCell ref="A28:B28"/>
    <mergeCell ref="C28:D28"/>
    <mergeCell ref="A27:F27"/>
    <mergeCell ref="A4:C4"/>
    <mergeCell ref="A1:C3"/>
    <mergeCell ref="K4:M4"/>
    <mergeCell ref="K1:M3"/>
    <mergeCell ref="I29:J29"/>
    <mergeCell ref="D1:J4"/>
    <mergeCell ref="K15:M15"/>
    <mergeCell ref="K13:K14"/>
    <mergeCell ref="L13:M14"/>
    <mergeCell ref="G6:J6"/>
    <mergeCell ref="H5:J5"/>
    <mergeCell ref="G29:H29"/>
    <mergeCell ref="G27:M27"/>
    <mergeCell ref="K9:K10"/>
    <mergeCell ref="A6:B6"/>
    <mergeCell ref="A29:B29"/>
  </mergeCells>
  <phoneticPr fontId="77" type="noConversion"/>
  <printOptions horizontalCentered="1" verticalCentered="1"/>
  <pageMargins left="0.2" right="0.2" top="0.25" bottom="0.25" header="0.25" footer="0.2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42"/>
  </sheetPr>
  <dimension ref="G6:G38"/>
  <sheetViews>
    <sheetView showGridLines="0" view="pageBreakPreview" topLeftCell="B1" zoomScale="140" zoomScaleSheetLayoutView="140" workbookViewId="0">
      <selection activeCell="S8" sqref="S8"/>
    </sheetView>
  </sheetViews>
  <sheetFormatPr defaultRowHeight="12.75"/>
  <cols>
    <col min="10" max="10" width="27.85546875" customWidth="1"/>
  </cols>
  <sheetData>
    <row r="6" spans="7:7" ht="15">
      <c r="G6" s="539" t="s">
        <v>0</v>
      </c>
    </row>
    <row r="33" ht="33.75" customHeight="1"/>
    <row r="34" ht="3" customHeight="1"/>
    <row r="35" hidden="1"/>
    <row r="38" ht="22.5" customHeight="1"/>
  </sheetData>
  <phoneticPr fontId="25" type="noConversion"/>
  <pageMargins left="0.44" right="0.14000000000000001" top="0.35" bottom="0.18" header="0.33" footer="0.18"/>
  <pageSetup paperSize="9" scale="8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indexed="42"/>
  </sheetPr>
  <dimension ref="A1:I31"/>
  <sheetViews>
    <sheetView showGridLines="0" view="pageBreakPreview" zoomScaleSheetLayoutView="100" workbookViewId="0">
      <selection activeCell="E14" sqref="E14"/>
    </sheetView>
  </sheetViews>
  <sheetFormatPr defaultRowHeight="12.75"/>
  <cols>
    <col min="1" max="1" width="12.85546875" style="67" customWidth="1"/>
    <col min="2" max="2" width="21" style="67" customWidth="1"/>
    <col min="3" max="3" width="17.5703125" style="67" customWidth="1"/>
    <col min="4" max="4" width="12.28515625" style="67" customWidth="1"/>
    <col min="5" max="5" width="20.42578125" style="67" bestFit="1" customWidth="1"/>
    <col min="6" max="6" width="18.5703125" style="67" customWidth="1"/>
    <col min="7" max="7" width="35.42578125" style="67" customWidth="1"/>
    <col min="8" max="8" width="12.85546875" style="67" customWidth="1"/>
    <col min="9" max="9" width="17.85546875" style="67" customWidth="1"/>
    <col min="10" max="16384" width="9.140625" style="67"/>
  </cols>
  <sheetData>
    <row r="1" spans="1:9" s="143" customFormat="1" ht="12" customHeight="1">
      <c r="A1" s="1978" t="s">
        <v>567</v>
      </c>
      <c r="B1" s="1978"/>
      <c r="C1" s="1968" t="s">
        <v>394</v>
      </c>
      <c r="D1" s="1969"/>
      <c r="E1" s="1969"/>
      <c r="F1" s="1969"/>
      <c r="G1" s="1969"/>
      <c r="H1" s="1969"/>
      <c r="I1" s="1970"/>
    </row>
    <row r="2" spans="1:9" s="143" customFormat="1" ht="12" customHeight="1">
      <c r="A2" s="1978"/>
      <c r="B2" s="1978"/>
      <c r="C2" s="1971"/>
      <c r="D2" s="1972"/>
      <c r="E2" s="1972"/>
      <c r="F2" s="1972"/>
      <c r="G2" s="1972"/>
      <c r="H2" s="1972"/>
      <c r="I2" s="1973"/>
    </row>
    <row r="3" spans="1:9" s="143" customFormat="1" ht="12" customHeight="1">
      <c r="A3" s="1978"/>
      <c r="B3" s="1978"/>
      <c r="C3" s="1971"/>
      <c r="D3" s="1972"/>
      <c r="E3" s="1972"/>
      <c r="F3" s="1972"/>
      <c r="G3" s="1972"/>
      <c r="H3" s="1972"/>
      <c r="I3" s="1973"/>
    </row>
    <row r="4" spans="1:9" s="143" customFormat="1" ht="12" customHeight="1">
      <c r="A4" s="1977" t="s">
        <v>585</v>
      </c>
      <c r="B4" s="1977"/>
      <c r="C4" s="1974"/>
      <c r="D4" s="1975"/>
      <c r="E4" s="1975"/>
      <c r="F4" s="1975"/>
      <c r="G4" s="1975"/>
      <c r="H4" s="1975"/>
      <c r="I4" s="1976"/>
    </row>
    <row r="5" spans="1:9" ht="25.5" customHeight="1">
      <c r="A5" s="68" t="s">
        <v>917</v>
      </c>
      <c r="B5" s="69"/>
      <c r="C5" s="69"/>
      <c r="D5" s="69"/>
      <c r="E5" s="69"/>
      <c r="F5" s="70" t="s">
        <v>902</v>
      </c>
      <c r="G5" s="433"/>
      <c r="H5" s="70"/>
      <c r="I5" s="71"/>
    </row>
    <row r="6" spans="1:9" ht="25.5" customHeight="1">
      <c r="A6" s="72" t="s">
        <v>636</v>
      </c>
      <c r="B6" s="73"/>
      <c r="C6" s="73"/>
      <c r="D6" s="73"/>
      <c r="E6" s="73"/>
      <c r="F6" s="1979" t="s">
        <v>607</v>
      </c>
      <c r="G6" s="1979"/>
      <c r="H6" s="74"/>
      <c r="I6" s="75"/>
    </row>
    <row r="7" spans="1:9" ht="25.5" customHeight="1">
      <c r="A7" s="72"/>
      <c r="B7" s="73"/>
      <c r="C7" s="73"/>
      <c r="D7" s="73"/>
      <c r="E7" s="73"/>
      <c r="F7" s="74"/>
      <c r="G7" s="74"/>
      <c r="H7" s="74"/>
      <c r="I7" s="75"/>
    </row>
    <row r="8" spans="1:9" ht="38.25">
      <c r="A8" s="76" t="s">
        <v>117</v>
      </c>
      <c r="B8" s="77" t="s">
        <v>190</v>
      </c>
      <c r="C8" s="77" t="s">
        <v>191</v>
      </c>
      <c r="D8" s="77" t="s">
        <v>192</v>
      </c>
      <c r="E8" s="77" t="s">
        <v>193</v>
      </c>
      <c r="F8" s="77" t="s">
        <v>419</v>
      </c>
      <c r="G8" s="77" t="s">
        <v>411</v>
      </c>
      <c r="H8" s="77" t="s">
        <v>194</v>
      </c>
      <c r="I8" s="76" t="s">
        <v>122</v>
      </c>
    </row>
    <row r="9" spans="1:9">
      <c r="A9" s="78">
        <v>1</v>
      </c>
      <c r="B9" s="558" t="s">
        <v>651</v>
      </c>
      <c r="C9" s="557" t="s">
        <v>647</v>
      </c>
      <c r="D9" s="79"/>
      <c r="E9" s="557" t="s">
        <v>492</v>
      </c>
      <c r="F9" s="604" t="s">
        <v>550</v>
      </c>
      <c r="G9" s="557"/>
      <c r="H9" s="557"/>
      <c r="I9" s="564" t="s">
        <v>479</v>
      </c>
    </row>
    <row r="10" spans="1:9" ht="26.25" customHeight="1">
      <c r="A10" s="78">
        <v>2</v>
      </c>
      <c r="B10" s="558" t="s">
        <v>651</v>
      </c>
      <c r="C10" s="557" t="s">
        <v>647</v>
      </c>
      <c r="D10" s="79"/>
      <c r="E10" s="557" t="s">
        <v>492</v>
      </c>
      <c r="F10" s="557" t="s">
        <v>608</v>
      </c>
      <c r="G10" s="79"/>
      <c r="H10" s="79"/>
      <c r="I10" s="564" t="s">
        <v>479</v>
      </c>
    </row>
    <row r="11" spans="1:9" ht="16.5" customHeight="1">
      <c r="A11" s="78"/>
      <c r="B11" s="80"/>
      <c r="C11" s="80"/>
      <c r="D11" s="80"/>
      <c r="E11" s="80"/>
      <c r="F11" s="79"/>
      <c r="G11" s="79"/>
      <c r="H11" s="79"/>
      <c r="I11" s="79"/>
    </row>
    <row r="12" spans="1:9" ht="16.5" customHeight="1">
      <c r="A12" s="78"/>
      <c r="B12" s="80"/>
      <c r="C12" s="80"/>
      <c r="D12" s="80"/>
      <c r="E12" s="80"/>
      <c r="F12" s="79"/>
      <c r="G12" s="79"/>
      <c r="H12" s="79"/>
      <c r="I12" s="79"/>
    </row>
    <row r="13" spans="1:9" ht="16.5" customHeight="1">
      <c r="A13" s="78"/>
      <c r="B13" s="80"/>
      <c r="C13" s="80"/>
      <c r="D13" s="80"/>
      <c r="E13" s="80"/>
      <c r="F13" s="79"/>
      <c r="G13" s="79"/>
      <c r="H13" s="79"/>
      <c r="I13" s="79"/>
    </row>
    <row r="14" spans="1:9" ht="16.5" customHeight="1">
      <c r="A14" s="78"/>
      <c r="B14" s="79"/>
      <c r="C14" s="79"/>
      <c r="D14" s="79"/>
      <c r="E14" s="79"/>
      <c r="F14" s="79"/>
      <c r="G14" s="79"/>
      <c r="H14" s="79"/>
      <c r="I14" s="79"/>
    </row>
    <row r="15" spans="1:9" ht="16.5" customHeight="1">
      <c r="A15" s="78"/>
      <c r="B15" s="79"/>
      <c r="C15" s="79"/>
      <c r="D15" s="79"/>
      <c r="E15" s="79"/>
      <c r="F15" s="79"/>
      <c r="G15" s="79"/>
      <c r="H15" s="79"/>
      <c r="I15" s="79"/>
    </row>
    <row r="16" spans="1:9" ht="16.5" customHeight="1">
      <c r="A16" s="78"/>
      <c r="B16" s="79"/>
      <c r="C16" s="79"/>
      <c r="D16" s="79"/>
      <c r="E16" s="79"/>
      <c r="F16" s="79"/>
      <c r="G16" s="79"/>
      <c r="H16" s="79"/>
      <c r="I16" s="79"/>
    </row>
    <row r="17" spans="1:9" ht="16.5" customHeight="1">
      <c r="A17" s="78"/>
      <c r="B17" s="79"/>
      <c r="C17" s="79"/>
      <c r="D17" s="79"/>
      <c r="E17" s="79"/>
      <c r="F17" s="79"/>
      <c r="G17" s="79"/>
      <c r="H17" s="79"/>
      <c r="I17" s="79"/>
    </row>
    <row r="18" spans="1:9" ht="16.5" customHeight="1">
      <c r="A18" s="78"/>
      <c r="B18" s="80"/>
      <c r="C18" s="80"/>
      <c r="D18" s="80"/>
      <c r="E18" s="80"/>
      <c r="F18" s="79"/>
      <c r="G18" s="79"/>
      <c r="H18" s="79"/>
      <c r="I18" s="79"/>
    </row>
    <row r="19" spans="1:9" ht="16.5" customHeight="1">
      <c r="A19" s="78"/>
      <c r="B19" s="80"/>
      <c r="C19" s="80"/>
      <c r="D19" s="80"/>
      <c r="E19" s="80"/>
      <c r="F19" s="79"/>
      <c r="G19" s="79"/>
      <c r="H19" s="79"/>
      <c r="I19" s="79"/>
    </row>
    <row r="20" spans="1:9" ht="16.5" customHeight="1">
      <c r="A20" s="78"/>
      <c r="B20" s="79"/>
      <c r="C20" s="79"/>
      <c r="D20" s="79"/>
      <c r="E20" s="79"/>
      <c r="F20" s="79"/>
      <c r="G20" s="79"/>
      <c r="H20" s="79"/>
      <c r="I20" s="79"/>
    </row>
    <row r="21" spans="1:9" ht="16.5" customHeight="1">
      <c r="A21" s="78"/>
      <c r="B21" s="79"/>
      <c r="C21" s="79"/>
      <c r="D21" s="79"/>
      <c r="E21" s="79"/>
      <c r="F21" s="79"/>
      <c r="G21" s="79"/>
      <c r="H21" s="79"/>
      <c r="I21" s="79"/>
    </row>
    <row r="22" spans="1:9" ht="16.5" customHeight="1">
      <c r="A22" s="78"/>
      <c r="B22" s="79"/>
      <c r="C22" s="79"/>
      <c r="D22" s="79"/>
      <c r="E22" s="79"/>
      <c r="F22" s="79"/>
      <c r="G22" s="79"/>
      <c r="H22" s="79"/>
      <c r="I22" s="79"/>
    </row>
    <row r="23" spans="1:9" ht="16.5" customHeight="1">
      <c r="A23" s="78"/>
      <c r="B23" s="79"/>
      <c r="C23" s="79"/>
      <c r="D23" s="79"/>
      <c r="E23" s="79"/>
      <c r="F23" s="79"/>
      <c r="G23" s="79"/>
      <c r="H23" s="79"/>
      <c r="I23" s="79"/>
    </row>
    <row r="24" spans="1:9" ht="16.5" customHeight="1">
      <c r="A24" s="78"/>
      <c r="B24" s="80"/>
      <c r="C24" s="80"/>
      <c r="D24" s="80"/>
      <c r="E24" s="80"/>
      <c r="F24" s="79"/>
      <c r="G24" s="79"/>
      <c r="H24" s="79"/>
      <c r="I24" s="79"/>
    </row>
    <row r="25" spans="1:9" ht="18" customHeight="1">
      <c r="A25" s="574"/>
      <c r="I25" s="569"/>
    </row>
    <row r="26" spans="1:9" ht="18" customHeight="1">
      <c r="A26" s="575"/>
      <c r="I26" s="569"/>
    </row>
    <row r="27" spans="1:9" ht="25.5" customHeight="1">
      <c r="A27" s="570" t="s">
        <v>416</v>
      </c>
      <c r="B27" s="608" t="s">
        <v>555</v>
      </c>
      <c r="E27" s="82" t="s">
        <v>525</v>
      </c>
      <c r="G27" s="82"/>
      <c r="H27" s="82"/>
      <c r="I27" s="569"/>
    </row>
    <row r="28" spans="1:9" ht="25.5" customHeight="1">
      <c r="A28" s="570" t="s">
        <v>417</v>
      </c>
      <c r="B28" s="608" t="s">
        <v>555</v>
      </c>
      <c r="E28" s="82" t="s">
        <v>525</v>
      </c>
      <c r="G28" s="82"/>
      <c r="H28" s="82"/>
      <c r="I28" s="569"/>
    </row>
    <row r="29" spans="1:9" ht="25.5" customHeight="1">
      <c r="A29" s="565" t="s">
        <v>418</v>
      </c>
      <c r="B29" s="629" t="s">
        <v>590</v>
      </c>
      <c r="C29" s="572"/>
      <c r="D29" s="572"/>
      <c r="E29" s="82" t="s">
        <v>525</v>
      </c>
      <c r="F29" s="572"/>
      <c r="G29" s="563"/>
      <c r="H29" s="563"/>
      <c r="I29" s="576"/>
    </row>
    <row r="30" spans="1:9" ht="18" customHeight="1"/>
    <row r="31" spans="1:9" ht="18" customHeight="1"/>
  </sheetData>
  <mergeCells count="4">
    <mergeCell ref="C1:I4"/>
    <mergeCell ref="A4:B4"/>
    <mergeCell ref="A1:B3"/>
    <mergeCell ref="F6:G6"/>
  </mergeCells>
  <phoneticPr fontId="12" type="noConversion"/>
  <printOptions horizontalCentered="1"/>
  <pageMargins left="0.2" right="0.09" top="0.45" bottom="0.21" header="0.22" footer="0.19"/>
  <pageSetup paperSize="9" scale="87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indexed="42"/>
  </sheetPr>
  <dimension ref="A1:G15"/>
  <sheetViews>
    <sheetView showGridLines="0" view="pageBreakPreview" zoomScale="85" zoomScaleNormal="70" zoomScaleSheetLayoutView="85" workbookViewId="0">
      <selection activeCell="A7" sqref="A7"/>
    </sheetView>
  </sheetViews>
  <sheetFormatPr defaultRowHeight="12.75"/>
  <cols>
    <col min="1" max="1" width="11.140625" style="67" customWidth="1"/>
    <col min="2" max="2" width="26.5703125" style="67" customWidth="1"/>
    <col min="3" max="3" width="40.140625" style="67" customWidth="1"/>
    <col min="4" max="4" width="15.28515625" style="67" customWidth="1"/>
    <col min="5" max="5" width="16.7109375" style="67" customWidth="1"/>
    <col min="6" max="6" width="9.140625" style="67"/>
    <col min="7" max="7" width="2.42578125" style="67" customWidth="1"/>
    <col min="8" max="16384" width="9.140625" style="67"/>
  </cols>
  <sheetData>
    <row r="1" spans="1:7" ht="15" customHeight="1">
      <c r="A1" s="1983" t="s">
        <v>567</v>
      </c>
      <c r="B1" s="1984"/>
      <c r="C1" s="1982" t="s">
        <v>512</v>
      </c>
      <c r="D1" s="1982"/>
      <c r="E1" s="1982"/>
    </row>
    <row r="2" spans="1:7" ht="15" customHeight="1">
      <c r="A2" s="1985"/>
      <c r="B2" s="1986"/>
      <c r="C2" s="1982"/>
      <c r="D2" s="1982"/>
      <c r="E2" s="1982"/>
    </row>
    <row r="3" spans="1:7" ht="15" customHeight="1">
      <c r="A3" s="1987"/>
      <c r="B3" s="1988"/>
      <c r="C3" s="1982"/>
      <c r="D3" s="1982"/>
      <c r="E3" s="1982"/>
    </row>
    <row r="4" spans="1:7" ht="15" customHeight="1">
      <c r="A4" s="1980" t="s">
        <v>586</v>
      </c>
      <c r="B4" s="1981"/>
      <c r="C4" s="1982"/>
      <c r="D4" s="1982"/>
      <c r="E4" s="1982"/>
    </row>
    <row r="5" spans="1:7" s="443" customFormat="1" ht="25.5" customHeight="1">
      <c r="A5" s="495" t="s">
        <v>665</v>
      </c>
      <c r="B5" s="69"/>
      <c r="C5" s="69"/>
      <c r="D5" s="496"/>
      <c r="E5" s="71"/>
    </row>
    <row r="6" spans="1:7" s="443" customFormat="1" ht="25.5" customHeight="1">
      <c r="A6" s="442" t="s">
        <v>918</v>
      </c>
      <c r="B6" s="73"/>
      <c r="C6" s="73"/>
      <c r="D6" s="73"/>
      <c r="E6" s="75"/>
      <c r="G6" s="534" t="s">
        <v>0</v>
      </c>
    </row>
    <row r="7" spans="1:7" s="443" customFormat="1" ht="25.5" customHeight="1">
      <c r="A7" s="497" t="s">
        <v>622</v>
      </c>
      <c r="B7" s="498"/>
      <c r="C7" s="498"/>
      <c r="D7" s="498"/>
      <c r="E7" s="499"/>
    </row>
    <row r="8" spans="1:7" s="113" customFormat="1" ht="30.75" customHeight="1">
      <c r="A8" s="111" t="s">
        <v>183</v>
      </c>
      <c r="B8" s="112" t="s">
        <v>184</v>
      </c>
      <c r="C8" s="111" t="s">
        <v>185</v>
      </c>
      <c r="D8" s="1992" t="s">
        <v>122</v>
      </c>
      <c r="E8" s="1992"/>
    </row>
    <row r="9" spans="1:7" ht="194.25" customHeight="1">
      <c r="A9" s="441">
        <v>1</v>
      </c>
      <c r="B9" s="573" t="s">
        <v>509</v>
      </c>
      <c r="C9" s="115"/>
      <c r="D9" s="1989" t="s">
        <v>479</v>
      </c>
      <c r="E9" s="1990"/>
    </row>
    <row r="10" spans="1:7" ht="194.25" customHeight="1">
      <c r="A10" s="441">
        <v>2</v>
      </c>
      <c r="B10" s="573" t="s">
        <v>487</v>
      </c>
      <c r="C10" s="115"/>
      <c r="D10" s="1989" t="s">
        <v>479</v>
      </c>
      <c r="E10" s="1991"/>
    </row>
    <row r="11" spans="1:7" ht="194.25" customHeight="1">
      <c r="A11" s="441">
        <v>3</v>
      </c>
      <c r="B11" s="573" t="s">
        <v>510</v>
      </c>
      <c r="C11" s="115"/>
      <c r="D11" s="1989" t="s">
        <v>479</v>
      </c>
      <c r="E11" s="1991"/>
    </row>
    <row r="12" spans="1:7" ht="194.25" customHeight="1">
      <c r="A12" s="441">
        <v>4</v>
      </c>
      <c r="B12" s="573" t="s">
        <v>511</v>
      </c>
      <c r="C12" s="115"/>
      <c r="D12" s="1989" t="s">
        <v>479</v>
      </c>
      <c r="E12" s="1990"/>
    </row>
    <row r="15" spans="1:7">
      <c r="A15" s="67" t="s">
        <v>123</v>
      </c>
      <c r="B15" s="609" t="s">
        <v>596</v>
      </c>
      <c r="C15" s="609" t="s">
        <v>597</v>
      </c>
      <c r="E15" s="628" t="s">
        <v>591</v>
      </c>
    </row>
  </sheetData>
  <mergeCells count="8">
    <mergeCell ref="A4:B4"/>
    <mergeCell ref="C1:E4"/>
    <mergeCell ref="A1:B3"/>
    <mergeCell ref="D12:E12"/>
    <mergeCell ref="D11:E11"/>
    <mergeCell ref="D10:E10"/>
    <mergeCell ref="D8:E8"/>
    <mergeCell ref="D9:E9"/>
  </mergeCells>
  <phoneticPr fontId="12" type="noConversion"/>
  <pageMargins left="0.17" right="0.16" top="0.79" bottom="0.2" header="0.2" footer="0.2"/>
  <pageSetup paperSize="9" scale="25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indexed="42"/>
  </sheetPr>
  <dimension ref="A1:AL34"/>
  <sheetViews>
    <sheetView showGridLines="0" view="pageBreakPreview" zoomScaleSheetLayoutView="100" workbookViewId="0">
      <selection activeCell="AP24" sqref="AP24"/>
    </sheetView>
  </sheetViews>
  <sheetFormatPr defaultRowHeight="12"/>
  <cols>
    <col min="1" max="1" width="3.7109375" style="146" customWidth="1"/>
    <col min="2" max="5" width="3.7109375" style="143" customWidth="1"/>
    <col min="6" max="6" width="15.5703125" style="143" customWidth="1"/>
    <col min="7" max="13" width="3.7109375" style="143" customWidth="1"/>
    <col min="14" max="15" width="3.7109375" style="144" customWidth="1"/>
    <col min="16" max="37" width="3.7109375" style="143" customWidth="1"/>
    <col min="38" max="38" width="1.5703125" style="143" customWidth="1"/>
    <col min="39" max="39" width="3.7109375" style="143" customWidth="1"/>
    <col min="40" max="16384" width="9.140625" style="143"/>
  </cols>
  <sheetData>
    <row r="1" spans="1:38" ht="12" customHeight="1">
      <c r="A1" s="1996" t="s">
        <v>567</v>
      </c>
      <c r="B1" s="1997"/>
      <c r="C1" s="1997"/>
      <c r="D1" s="1997"/>
      <c r="E1" s="1997"/>
      <c r="F1" s="1997"/>
      <c r="G1" s="2001" t="s">
        <v>263</v>
      </c>
      <c r="H1" s="2002"/>
      <c r="I1" s="2002"/>
      <c r="J1" s="2002"/>
      <c r="K1" s="2002"/>
      <c r="L1" s="2002"/>
      <c r="M1" s="2002"/>
      <c r="N1" s="2002"/>
      <c r="O1" s="2002"/>
      <c r="P1" s="2002"/>
      <c r="Q1" s="2002"/>
      <c r="R1" s="2002"/>
      <c r="S1" s="2002"/>
      <c r="T1" s="2002"/>
      <c r="U1" s="2002"/>
      <c r="V1" s="2002"/>
      <c r="W1" s="2002"/>
      <c r="X1" s="2002"/>
      <c r="Y1" s="2002"/>
      <c r="Z1" s="2002"/>
      <c r="AA1" s="2002"/>
      <c r="AB1" s="2002"/>
      <c r="AC1" s="2002"/>
      <c r="AD1" s="2002"/>
      <c r="AE1" s="2002"/>
      <c r="AF1" s="2002"/>
      <c r="AG1" s="2002"/>
      <c r="AH1" s="2002"/>
      <c r="AI1" s="2002"/>
      <c r="AJ1" s="2002"/>
      <c r="AK1" s="2003"/>
      <c r="AL1" s="183"/>
    </row>
    <row r="2" spans="1:38" ht="12" customHeight="1">
      <c r="A2" s="1998"/>
      <c r="B2" s="1977"/>
      <c r="C2" s="1977"/>
      <c r="D2" s="1977"/>
      <c r="E2" s="1977"/>
      <c r="F2" s="1977"/>
      <c r="G2" s="1971"/>
      <c r="H2" s="1972"/>
      <c r="I2" s="1972"/>
      <c r="J2" s="1972"/>
      <c r="K2" s="1972"/>
      <c r="L2" s="1972"/>
      <c r="M2" s="1972"/>
      <c r="N2" s="1972"/>
      <c r="O2" s="1972"/>
      <c r="P2" s="1972"/>
      <c r="Q2" s="1972"/>
      <c r="R2" s="1972"/>
      <c r="S2" s="1972"/>
      <c r="T2" s="1972"/>
      <c r="U2" s="1972"/>
      <c r="V2" s="1972"/>
      <c r="W2" s="1972"/>
      <c r="X2" s="1972"/>
      <c r="Y2" s="1972"/>
      <c r="Z2" s="1972"/>
      <c r="AA2" s="1972"/>
      <c r="AB2" s="1972"/>
      <c r="AC2" s="1972"/>
      <c r="AD2" s="1972"/>
      <c r="AE2" s="1972"/>
      <c r="AF2" s="1972"/>
      <c r="AG2" s="1972"/>
      <c r="AH2" s="1972"/>
      <c r="AI2" s="1972"/>
      <c r="AJ2" s="1972"/>
      <c r="AK2" s="2004"/>
      <c r="AL2" s="193"/>
    </row>
    <row r="3" spans="1:38" ht="12" customHeight="1">
      <c r="A3" s="1998"/>
      <c r="B3" s="1977"/>
      <c r="C3" s="1977"/>
      <c r="D3" s="1977"/>
      <c r="E3" s="1977"/>
      <c r="F3" s="1977"/>
      <c r="G3" s="1971"/>
      <c r="H3" s="1972"/>
      <c r="I3" s="1972"/>
      <c r="J3" s="1972"/>
      <c r="K3" s="1972"/>
      <c r="L3" s="1972"/>
      <c r="M3" s="1972"/>
      <c r="N3" s="1972"/>
      <c r="O3" s="1972"/>
      <c r="P3" s="1972"/>
      <c r="Q3" s="1972"/>
      <c r="R3" s="1972"/>
      <c r="S3" s="1972"/>
      <c r="T3" s="1972"/>
      <c r="U3" s="1972"/>
      <c r="V3" s="1972"/>
      <c r="W3" s="1972"/>
      <c r="X3" s="1972"/>
      <c r="Y3" s="1972"/>
      <c r="Z3" s="1972"/>
      <c r="AA3" s="1972"/>
      <c r="AB3" s="1972"/>
      <c r="AC3" s="1972"/>
      <c r="AD3" s="1972"/>
      <c r="AE3" s="1972"/>
      <c r="AF3" s="1972"/>
      <c r="AG3" s="1972"/>
      <c r="AH3" s="1972"/>
      <c r="AI3" s="1972"/>
      <c r="AJ3" s="1972"/>
      <c r="AK3" s="2004"/>
      <c r="AL3" s="193"/>
    </row>
    <row r="4" spans="1:38" ht="12" customHeight="1">
      <c r="A4" s="1993" t="s">
        <v>587</v>
      </c>
      <c r="B4" s="1994"/>
      <c r="C4" s="1994"/>
      <c r="D4" s="1994"/>
      <c r="E4" s="1994"/>
      <c r="F4" s="1995"/>
      <c r="G4" s="1974"/>
      <c r="H4" s="1975"/>
      <c r="I4" s="1975"/>
      <c r="J4" s="1975"/>
      <c r="K4" s="1975"/>
      <c r="L4" s="1975"/>
      <c r="M4" s="1975"/>
      <c r="N4" s="1975"/>
      <c r="O4" s="1975"/>
      <c r="P4" s="1975"/>
      <c r="Q4" s="1975"/>
      <c r="R4" s="1975"/>
      <c r="S4" s="1975"/>
      <c r="T4" s="1975"/>
      <c r="U4" s="1975"/>
      <c r="V4" s="1975"/>
      <c r="W4" s="1975"/>
      <c r="X4" s="1975"/>
      <c r="Y4" s="1975"/>
      <c r="Z4" s="1975"/>
      <c r="AA4" s="1975"/>
      <c r="AB4" s="1975"/>
      <c r="AC4" s="1975"/>
      <c r="AD4" s="1975"/>
      <c r="AE4" s="1975"/>
      <c r="AF4" s="1975"/>
      <c r="AG4" s="1975"/>
      <c r="AH4" s="1975"/>
      <c r="AI4" s="1975"/>
      <c r="AJ4" s="1975"/>
      <c r="AK4" s="2005"/>
      <c r="AL4" s="193"/>
    </row>
    <row r="5" spans="1:38" ht="21" customHeight="1">
      <c r="A5" s="577" t="s">
        <v>36</v>
      </c>
      <c r="I5" s="143" t="s">
        <v>386</v>
      </c>
      <c r="M5" s="578"/>
      <c r="Q5" s="143" t="s">
        <v>388</v>
      </c>
      <c r="X5" s="143" t="s">
        <v>390</v>
      </c>
      <c r="AK5" s="193"/>
      <c r="AL5" s="193"/>
    </row>
    <row r="6" spans="1:38" s="145" customFormat="1" ht="21" customHeight="1" thickBot="1">
      <c r="A6" s="579"/>
      <c r="G6" s="580" t="s">
        <v>0</v>
      </c>
      <c r="I6" s="145" t="s">
        <v>387</v>
      </c>
      <c r="N6" s="581"/>
      <c r="O6" s="582"/>
      <c r="Q6" s="145" t="s">
        <v>389</v>
      </c>
      <c r="AK6" s="583"/>
      <c r="AL6" s="583"/>
    </row>
    <row r="7" spans="1:38" s="153" customFormat="1" ht="22.5" customHeight="1">
      <c r="A7" s="147"/>
      <c r="B7" s="148"/>
      <c r="C7" s="148"/>
      <c r="D7" s="148" t="s">
        <v>116</v>
      </c>
      <c r="E7" s="148"/>
      <c r="F7" s="438" t="s">
        <v>565</v>
      </c>
      <c r="G7" s="150"/>
      <c r="H7" s="149"/>
      <c r="I7" s="149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2"/>
      <c r="V7" s="152"/>
      <c r="W7" s="152"/>
      <c r="X7" s="152"/>
      <c r="Y7" s="152"/>
      <c r="Z7" s="152"/>
      <c r="AA7" s="152"/>
      <c r="AB7" s="2008" t="s">
        <v>621</v>
      </c>
      <c r="AC7" s="2008"/>
      <c r="AD7" s="2008"/>
      <c r="AE7" s="2008"/>
      <c r="AF7" s="2008"/>
      <c r="AG7" s="2008"/>
      <c r="AH7" s="2008"/>
      <c r="AI7" s="2008"/>
      <c r="AJ7" s="2008"/>
      <c r="AK7" s="2009"/>
      <c r="AL7" s="159"/>
    </row>
    <row r="8" spans="1:38" s="153" customFormat="1" ht="22.5" customHeight="1">
      <c r="A8" s="154"/>
      <c r="D8" s="155" t="s">
        <v>244</v>
      </c>
      <c r="E8" s="155"/>
      <c r="F8" s="439"/>
      <c r="G8" s="156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5" t="s">
        <v>245</v>
      </c>
      <c r="AF8" s="2007">
        <v>431136</v>
      </c>
      <c r="AG8" s="2007"/>
      <c r="AH8" s="2007"/>
      <c r="AI8" s="2007"/>
      <c r="AJ8" s="2007"/>
      <c r="AK8" s="159"/>
      <c r="AL8" s="159"/>
    </row>
    <row r="9" spans="1:38" ht="6" customHeight="1" thickBot="1">
      <c r="A9" s="160"/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2"/>
      <c r="AJ9" s="162"/>
      <c r="AK9" s="163"/>
      <c r="AL9" s="193"/>
    </row>
    <row r="10" spans="1:38" ht="13.5" thickBot="1">
      <c r="A10" s="164"/>
      <c r="B10" s="165"/>
      <c r="C10" s="165"/>
      <c r="D10" s="165"/>
      <c r="E10" s="165"/>
      <c r="F10" s="166"/>
      <c r="G10" s="167" t="s">
        <v>246</v>
      </c>
      <c r="H10" s="167"/>
      <c r="I10" s="167"/>
      <c r="J10" s="167"/>
      <c r="K10" s="167"/>
      <c r="L10" s="167"/>
      <c r="M10" s="167"/>
      <c r="N10" s="167"/>
      <c r="O10" s="167"/>
      <c r="P10" s="168" t="s">
        <v>247</v>
      </c>
      <c r="Q10" s="169"/>
      <c r="R10" s="169"/>
      <c r="S10" s="169"/>
      <c r="T10" s="169"/>
      <c r="U10" s="169"/>
      <c r="V10" s="170"/>
      <c r="W10" s="167" t="s">
        <v>248</v>
      </c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71"/>
      <c r="AK10" s="172"/>
      <c r="AL10" s="193"/>
    </row>
    <row r="11" spans="1:38" ht="22.5" customHeight="1">
      <c r="A11" s="173" t="s">
        <v>249</v>
      </c>
      <c r="G11" s="174" t="s">
        <v>493</v>
      </c>
      <c r="H11" s="175"/>
      <c r="I11" s="436"/>
      <c r="P11" s="176" t="s">
        <v>494</v>
      </c>
      <c r="Q11" s="435"/>
      <c r="R11" s="177"/>
      <c r="S11" s="150"/>
      <c r="T11" s="150"/>
      <c r="U11" s="178"/>
      <c r="V11" s="179"/>
      <c r="W11" s="180"/>
      <c r="X11" s="181" t="s">
        <v>615</v>
      </c>
      <c r="Y11" s="181"/>
      <c r="Z11" s="181"/>
      <c r="AA11" s="156"/>
      <c r="AB11" s="434"/>
      <c r="AC11" s="181"/>
      <c r="AD11" s="181"/>
      <c r="AE11" s="181"/>
      <c r="AF11" s="181"/>
      <c r="AG11" s="181"/>
      <c r="AH11" s="181"/>
      <c r="AI11" s="181"/>
      <c r="AJ11" s="182"/>
      <c r="AK11" s="183"/>
      <c r="AL11" s="193"/>
    </row>
    <row r="12" spans="1:38" ht="22.5" customHeight="1">
      <c r="A12" s="184" t="s">
        <v>391</v>
      </c>
      <c r="G12" s="185"/>
      <c r="I12" s="186"/>
      <c r="P12" s="187" t="s">
        <v>253</v>
      </c>
      <c r="Q12" s="158"/>
      <c r="R12" s="177"/>
      <c r="S12" s="2006"/>
      <c r="T12" s="2006"/>
      <c r="U12" s="590"/>
      <c r="V12" s="188"/>
      <c r="Z12" s="189" t="s">
        <v>254</v>
      </c>
      <c r="AA12" s="192"/>
      <c r="AB12" s="192"/>
      <c r="AC12" s="190"/>
      <c r="AD12" s="190"/>
      <c r="AE12" s="190"/>
      <c r="AF12" s="190"/>
      <c r="AG12" s="190"/>
      <c r="AH12" s="190"/>
      <c r="AI12" s="190"/>
      <c r="AJ12" s="192"/>
      <c r="AK12" s="193"/>
      <c r="AL12" s="193"/>
    </row>
    <row r="13" spans="1:38" ht="6" customHeight="1">
      <c r="A13" s="194"/>
      <c r="B13" s="195"/>
      <c r="C13" s="195"/>
      <c r="D13" s="195"/>
      <c r="E13" s="195"/>
      <c r="F13" s="195"/>
      <c r="G13" s="196"/>
      <c r="H13" s="195"/>
      <c r="I13" s="195"/>
      <c r="J13" s="195"/>
      <c r="K13" s="195"/>
      <c r="L13" s="195"/>
      <c r="M13" s="195"/>
      <c r="N13" s="197"/>
      <c r="O13" s="197"/>
      <c r="P13" s="196"/>
      <c r="Q13" s="197"/>
      <c r="R13" s="197"/>
      <c r="S13" s="144"/>
      <c r="T13" s="144"/>
      <c r="U13" s="144"/>
      <c r="V13" s="198"/>
      <c r="W13" s="195"/>
      <c r="X13" s="195"/>
      <c r="Y13" s="195"/>
      <c r="Z13" s="195"/>
      <c r="AA13" s="195"/>
      <c r="AF13" s="195"/>
      <c r="AG13" s="195"/>
      <c r="AH13" s="195"/>
      <c r="AI13" s="195"/>
      <c r="AJ13" s="195"/>
      <c r="AK13" s="199"/>
      <c r="AL13" s="193"/>
    </row>
    <row r="14" spans="1:38" ht="22.5" customHeight="1">
      <c r="A14" s="200" t="s">
        <v>255</v>
      </c>
      <c r="G14" s="201" t="s">
        <v>609</v>
      </c>
      <c r="H14" s="202"/>
      <c r="P14" s="187" t="s">
        <v>612</v>
      </c>
      <c r="Q14" s="435"/>
      <c r="R14" s="177"/>
      <c r="S14" s="437"/>
      <c r="T14" s="437"/>
      <c r="U14" s="589"/>
      <c r="V14" s="188"/>
      <c r="W14" s="203"/>
      <c r="X14" s="204" t="s">
        <v>617</v>
      </c>
      <c r="Y14" s="204"/>
      <c r="Z14" s="204"/>
      <c r="AA14" s="156"/>
      <c r="AB14" s="440"/>
      <c r="AC14" s="205"/>
      <c r="AD14" s="205"/>
      <c r="AE14" s="205"/>
      <c r="AF14" s="204"/>
      <c r="AG14" s="204"/>
      <c r="AH14" s="204"/>
      <c r="AI14" s="204"/>
      <c r="AJ14" s="190"/>
      <c r="AK14" s="193"/>
      <c r="AL14" s="193"/>
    </row>
    <row r="15" spans="1:38" ht="22.5" customHeight="1">
      <c r="A15" s="184" t="s">
        <v>391</v>
      </c>
      <c r="G15" s="185"/>
      <c r="I15" s="186"/>
      <c r="P15" s="187" t="s">
        <v>253</v>
      </c>
      <c r="Q15" s="158"/>
      <c r="R15" s="177"/>
      <c r="S15" s="1999"/>
      <c r="T15" s="1999"/>
      <c r="U15" s="588"/>
      <c r="V15" s="188"/>
      <c r="Z15" s="189" t="s">
        <v>254</v>
      </c>
      <c r="AA15" s="190"/>
      <c r="AB15" s="192"/>
      <c r="AC15" s="190"/>
      <c r="AD15" s="190"/>
      <c r="AE15" s="190"/>
      <c r="AF15" s="190"/>
      <c r="AG15" s="190"/>
      <c r="AH15" s="190"/>
      <c r="AI15" s="190"/>
      <c r="AJ15" s="192"/>
      <c r="AK15" s="193"/>
      <c r="AL15" s="193"/>
    </row>
    <row r="16" spans="1:38" ht="6" customHeight="1">
      <c r="A16" s="194"/>
      <c r="B16" s="195"/>
      <c r="C16" s="195"/>
      <c r="D16" s="195"/>
      <c r="E16" s="195"/>
      <c r="F16" s="195"/>
      <c r="G16" s="196"/>
      <c r="H16" s="195"/>
      <c r="I16" s="195"/>
      <c r="J16" s="195"/>
      <c r="K16" s="195"/>
      <c r="L16" s="195"/>
      <c r="M16" s="195"/>
      <c r="N16" s="197"/>
      <c r="O16" s="197"/>
      <c r="P16" s="196"/>
      <c r="Q16" s="197"/>
      <c r="R16" s="197"/>
      <c r="S16" s="197"/>
      <c r="T16" s="197"/>
      <c r="U16" s="197"/>
      <c r="V16" s="198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9"/>
      <c r="AL16" s="193"/>
    </row>
    <row r="17" spans="1:38" ht="22.5" customHeight="1">
      <c r="A17" s="200" t="s">
        <v>392</v>
      </c>
      <c r="G17" s="201" t="s">
        <v>568</v>
      </c>
      <c r="H17" s="202"/>
      <c r="P17" s="187" t="s">
        <v>613</v>
      </c>
      <c r="Q17" s="435"/>
      <c r="R17" s="177"/>
      <c r="S17" s="437"/>
      <c r="T17" s="437"/>
      <c r="U17" s="589"/>
      <c r="V17" s="188"/>
      <c r="W17" s="203"/>
      <c r="X17" s="204" t="s">
        <v>618</v>
      </c>
      <c r="Y17" s="204"/>
      <c r="Z17" s="204"/>
      <c r="AA17" s="156"/>
      <c r="AB17" s="192"/>
      <c r="AC17" s="204"/>
      <c r="AD17" s="204"/>
      <c r="AE17" s="204"/>
      <c r="AF17" s="204"/>
      <c r="AG17" s="204"/>
      <c r="AH17" s="204"/>
      <c r="AI17" s="204"/>
      <c r="AJ17" s="190"/>
      <c r="AK17" s="193"/>
      <c r="AL17" s="193"/>
    </row>
    <row r="18" spans="1:38" ht="22.5" customHeight="1">
      <c r="A18" s="184" t="s">
        <v>391</v>
      </c>
      <c r="G18" s="185"/>
      <c r="I18" s="186"/>
      <c r="P18" s="187" t="s">
        <v>253</v>
      </c>
      <c r="Q18" s="158"/>
      <c r="R18" s="177"/>
      <c r="S18" s="1999"/>
      <c r="T18" s="1999"/>
      <c r="U18" s="588"/>
      <c r="V18" s="188"/>
      <c r="Z18" s="189" t="s">
        <v>254</v>
      </c>
      <c r="AA18" s="190"/>
      <c r="AB18" s="192"/>
      <c r="AC18" s="190"/>
      <c r="AD18" s="190"/>
      <c r="AE18" s="190"/>
      <c r="AF18" s="190"/>
      <c r="AG18" s="190"/>
      <c r="AH18" s="190"/>
      <c r="AI18" s="190"/>
      <c r="AJ18" s="192"/>
      <c r="AK18" s="193"/>
      <c r="AL18" s="193"/>
    </row>
    <row r="19" spans="1:38" ht="6" customHeight="1">
      <c r="A19" s="194"/>
      <c r="B19" s="195"/>
      <c r="C19" s="195"/>
      <c r="D19" s="195"/>
      <c r="E19" s="195"/>
      <c r="F19" s="195"/>
      <c r="G19" s="196"/>
      <c r="H19" s="195"/>
      <c r="I19" s="195"/>
      <c r="J19" s="195"/>
      <c r="K19" s="195"/>
      <c r="L19" s="195"/>
      <c r="M19" s="195"/>
      <c r="N19" s="197"/>
      <c r="O19" s="197"/>
      <c r="P19" s="196"/>
      <c r="Q19" s="197"/>
      <c r="R19" s="197"/>
      <c r="S19" s="197"/>
      <c r="T19" s="197"/>
      <c r="U19" s="197"/>
      <c r="V19" s="198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9"/>
      <c r="AL19" s="193"/>
    </row>
    <row r="20" spans="1:38" ht="22.5" customHeight="1">
      <c r="A20" s="200" t="s">
        <v>393</v>
      </c>
      <c r="G20" s="201" t="s">
        <v>610</v>
      </c>
      <c r="H20" s="202"/>
      <c r="P20" s="187" t="s">
        <v>614</v>
      </c>
      <c r="Q20" s="435"/>
      <c r="R20" s="177"/>
      <c r="S20" s="437"/>
      <c r="T20" s="437"/>
      <c r="U20" s="589"/>
      <c r="V20" s="188"/>
      <c r="W20" s="203"/>
      <c r="X20" s="204" t="s">
        <v>619</v>
      </c>
      <c r="Y20" s="204"/>
      <c r="Z20" s="204"/>
      <c r="AA20" s="156"/>
      <c r="AB20" s="204"/>
      <c r="AC20" s="204"/>
      <c r="AD20" s="204"/>
      <c r="AE20" s="204"/>
      <c r="AF20" s="204"/>
      <c r="AG20" s="204"/>
      <c r="AH20" s="204"/>
      <c r="AI20" s="204"/>
      <c r="AJ20" s="190"/>
      <c r="AK20" s="193"/>
      <c r="AL20" s="193"/>
    </row>
    <row r="21" spans="1:38" ht="22.5" customHeight="1">
      <c r="A21" s="184" t="s">
        <v>391</v>
      </c>
      <c r="G21" s="185"/>
      <c r="I21" s="186"/>
      <c r="P21" s="187" t="s">
        <v>253</v>
      </c>
      <c r="Q21" s="158"/>
      <c r="R21" s="177"/>
      <c r="S21" s="1999"/>
      <c r="T21" s="1999"/>
      <c r="U21" s="588"/>
      <c r="V21" s="188"/>
      <c r="Z21" s="189" t="s">
        <v>254</v>
      </c>
      <c r="AA21" s="190"/>
      <c r="AB21" s="191"/>
      <c r="AC21" s="190"/>
      <c r="AD21" s="190"/>
      <c r="AE21" s="190"/>
      <c r="AF21" s="190"/>
      <c r="AG21" s="190"/>
      <c r="AH21" s="190"/>
      <c r="AI21" s="190"/>
      <c r="AJ21" s="192"/>
      <c r="AK21" s="193"/>
      <c r="AL21" s="193"/>
    </row>
    <row r="22" spans="1:38" ht="6" customHeight="1">
      <c r="A22" s="194"/>
      <c r="B22" s="195"/>
      <c r="C22" s="195"/>
      <c r="D22" s="195"/>
      <c r="E22" s="195"/>
      <c r="F22" s="195"/>
      <c r="G22" s="196"/>
      <c r="H22" s="195"/>
      <c r="I22" s="195"/>
      <c r="J22" s="195"/>
      <c r="K22" s="195"/>
      <c r="L22" s="195"/>
      <c r="M22" s="195"/>
      <c r="N22" s="197"/>
      <c r="O22" s="197"/>
      <c r="P22" s="196"/>
      <c r="Q22" s="197"/>
      <c r="R22" s="197"/>
      <c r="S22" s="197"/>
      <c r="T22" s="197"/>
      <c r="U22" s="197"/>
      <c r="V22" s="198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  <c r="AI22" s="195"/>
      <c r="AJ22" s="195"/>
      <c r="AK22" s="199"/>
      <c r="AL22" s="193"/>
    </row>
    <row r="23" spans="1:38" ht="22.5" customHeight="1">
      <c r="A23" s="200" t="s">
        <v>258</v>
      </c>
      <c r="G23" s="201" t="s">
        <v>250</v>
      </c>
      <c r="H23" s="202"/>
      <c r="P23" s="187" t="s">
        <v>251</v>
      </c>
      <c r="Q23" s="158"/>
      <c r="R23" s="177"/>
      <c r="S23" s="2000"/>
      <c r="T23" s="2000"/>
      <c r="U23" s="589"/>
      <c r="V23" s="188"/>
      <c r="W23" s="203"/>
      <c r="X23" s="204" t="s">
        <v>252</v>
      </c>
      <c r="Y23" s="204"/>
      <c r="Z23" s="204"/>
      <c r="AA23" s="156"/>
      <c r="AB23" s="204"/>
      <c r="AC23" s="204"/>
      <c r="AD23" s="204"/>
      <c r="AE23" s="204"/>
      <c r="AF23" s="204"/>
      <c r="AG23" s="204"/>
      <c r="AH23" s="204"/>
      <c r="AI23" s="204"/>
      <c r="AJ23" s="190"/>
      <c r="AK23" s="193"/>
      <c r="AL23" s="193"/>
    </row>
    <row r="24" spans="1:38" ht="22.5" customHeight="1">
      <c r="A24" s="184" t="s">
        <v>257</v>
      </c>
      <c r="G24" s="185"/>
      <c r="I24" s="186"/>
      <c r="P24" s="187" t="s">
        <v>253</v>
      </c>
      <c r="Q24" s="158"/>
      <c r="R24" s="177"/>
      <c r="S24" s="1999"/>
      <c r="T24" s="1999"/>
      <c r="U24" s="588"/>
      <c r="V24" s="188"/>
      <c r="Z24" s="189" t="s">
        <v>254</v>
      </c>
      <c r="AA24" s="190"/>
      <c r="AB24" s="191"/>
      <c r="AC24" s="190"/>
      <c r="AD24" s="190"/>
      <c r="AE24" s="190"/>
      <c r="AF24" s="190"/>
      <c r="AG24" s="190"/>
      <c r="AH24" s="190"/>
      <c r="AI24" s="190"/>
      <c r="AJ24" s="192"/>
      <c r="AK24" s="193"/>
      <c r="AL24" s="193"/>
    </row>
    <row r="25" spans="1:38" ht="6" customHeight="1">
      <c r="A25" s="194"/>
      <c r="B25" s="195"/>
      <c r="C25" s="195"/>
      <c r="D25" s="195"/>
      <c r="E25" s="195"/>
      <c r="F25" s="195"/>
      <c r="G25" s="196"/>
      <c r="H25" s="195"/>
      <c r="I25" s="195"/>
      <c r="J25" s="195"/>
      <c r="K25" s="195"/>
      <c r="L25" s="195"/>
      <c r="M25" s="195"/>
      <c r="N25" s="197"/>
      <c r="O25" s="197"/>
      <c r="P25" s="196"/>
      <c r="Q25" s="197"/>
      <c r="R25" s="197"/>
      <c r="S25" s="197"/>
      <c r="T25" s="197"/>
      <c r="U25" s="197"/>
      <c r="V25" s="198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9"/>
      <c r="AL25" s="193"/>
    </row>
    <row r="26" spans="1:38" ht="22.5" customHeight="1">
      <c r="A26" s="200" t="s">
        <v>259</v>
      </c>
      <c r="G26" s="201" t="s">
        <v>611</v>
      </c>
      <c r="H26" s="202"/>
      <c r="P26" s="187" t="s">
        <v>616</v>
      </c>
      <c r="Q26" s="435"/>
      <c r="R26" s="177"/>
      <c r="S26" s="437"/>
      <c r="T26" s="437"/>
      <c r="U26" s="589"/>
      <c r="V26" s="188"/>
      <c r="W26" s="203"/>
      <c r="X26" s="204" t="s">
        <v>619</v>
      </c>
      <c r="Y26" s="204"/>
      <c r="Z26" s="204"/>
      <c r="AA26" s="156"/>
      <c r="AB26" s="192"/>
      <c r="AC26" s="204"/>
      <c r="AD26" s="204"/>
      <c r="AE26" s="204"/>
      <c r="AF26" s="204"/>
      <c r="AG26" s="204"/>
      <c r="AH26" s="204"/>
      <c r="AI26" s="204"/>
      <c r="AJ26" s="190"/>
      <c r="AK26" s="193"/>
      <c r="AL26" s="193"/>
    </row>
    <row r="27" spans="1:38" ht="22.5" customHeight="1">
      <c r="A27" s="184" t="s">
        <v>257</v>
      </c>
      <c r="G27" s="185"/>
      <c r="I27" s="186"/>
      <c r="P27" s="187" t="s">
        <v>253</v>
      </c>
      <c r="Q27" s="158"/>
      <c r="R27" s="177"/>
      <c r="S27" s="1999"/>
      <c r="T27" s="1999"/>
      <c r="U27" s="588"/>
      <c r="V27" s="188"/>
      <c r="Z27" s="189" t="s">
        <v>254</v>
      </c>
      <c r="AA27" s="190"/>
      <c r="AB27" s="192"/>
      <c r="AC27" s="190"/>
      <c r="AD27" s="190"/>
      <c r="AE27" s="190"/>
      <c r="AF27" s="190"/>
      <c r="AG27" s="190"/>
      <c r="AH27" s="190"/>
      <c r="AI27" s="190"/>
      <c r="AJ27" s="192"/>
      <c r="AK27" s="193"/>
      <c r="AL27" s="193"/>
    </row>
    <row r="28" spans="1:38" ht="6" customHeight="1">
      <c r="A28" s="194"/>
      <c r="B28" s="195"/>
      <c r="C28" s="195"/>
      <c r="D28" s="195"/>
      <c r="E28" s="195"/>
      <c r="F28" s="195"/>
      <c r="G28" s="196"/>
      <c r="H28" s="195"/>
      <c r="I28" s="195"/>
      <c r="J28" s="195"/>
      <c r="K28" s="195"/>
      <c r="L28" s="195"/>
      <c r="M28" s="195"/>
      <c r="N28" s="197"/>
      <c r="O28" s="197"/>
      <c r="P28" s="196"/>
      <c r="Q28" s="197"/>
      <c r="R28" s="197"/>
      <c r="S28" s="197"/>
      <c r="T28" s="197"/>
      <c r="U28" s="197"/>
      <c r="V28" s="198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9"/>
      <c r="AL28" s="193"/>
    </row>
    <row r="29" spans="1:38" ht="22.5" customHeight="1">
      <c r="A29" s="200" t="s">
        <v>260</v>
      </c>
      <c r="G29" s="201" t="s">
        <v>495</v>
      </c>
      <c r="H29" s="202"/>
      <c r="P29" s="187" t="s">
        <v>496</v>
      </c>
      <c r="Q29" s="435"/>
      <c r="R29" s="177"/>
      <c r="S29" s="437"/>
      <c r="T29" s="437"/>
      <c r="U29" s="589"/>
      <c r="V29" s="188"/>
      <c r="W29" s="203"/>
      <c r="X29" s="204" t="s">
        <v>620</v>
      </c>
      <c r="Y29" s="204"/>
      <c r="Z29" s="204"/>
      <c r="AA29" s="156"/>
      <c r="AB29" s="440"/>
      <c r="AC29" s="205"/>
      <c r="AD29" s="205"/>
      <c r="AE29" s="205"/>
      <c r="AF29" s="204"/>
      <c r="AG29" s="204"/>
      <c r="AH29" s="204"/>
      <c r="AI29" s="204"/>
      <c r="AJ29" s="190"/>
      <c r="AK29" s="193"/>
      <c r="AL29" s="193"/>
    </row>
    <row r="30" spans="1:38" ht="22.5" customHeight="1">
      <c r="A30" s="184" t="s">
        <v>257</v>
      </c>
      <c r="G30" s="185"/>
      <c r="I30" s="186"/>
      <c r="P30" s="187" t="s">
        <v>253</v>
      </c>
      <c r="Q30" s="158"/>
      <c r="R30" s="177"/>
      <c r="S30" s="1999"/>
      <c r="T30" s="1999"/>
      <c r="U30" s="588"/>
      <c r="V30" s="188"/>
      <c r="Z30" s="189" t="s">
        <v>254</v>
      </c>
      <c r="AA30" s="190"/>
      <c r="AB30" s="192"/>
      <c r="AC30" s="190"/>
      <c r="AD30" s="190"/>
      <c r="AE30" s="190"/>
      <c r="AF30" s="190"/>
      <c r="AG30" s="190"/>
      <c r="AH30" s="190"/>
      <c r="AI30" s="190"/>
      <c r="AJ30" s="192"/>
      <c r="AK30" s="193"/>
      <c r="AL30" s="193"/>
    </row>
    <row r="31" spans="1:38" ht="6" customHeight="1">
      <c r="A31" s="194"/>
      <c r="B31" s="195"/>
      <c r="C31" s="195"/>
      <c r="D31" s="195"/>
      <c r="E31" s="195"/>
      <c r="F31" s="195"/>
      <c r="G31" s="196"/>
      <c r="H31" s="195"/>
      <c r="I31" s="195"/>
      <c r="J31" s="195"/>
      <c r="K31" s="195"/>
      <c r="L31" s="195"/>
      <c r="M31" s="195"/>
      <c r="N31" s="197"/>
      <c r="O31" s="197"/>
      <c r="P31" s="196"/>
      <c r="Q31" s="197"/>
      <c r="R31" s="197"/>
      <c r="S31" s="197"/>
      <c r="T31" s="197"/>
      <c r="U31" s="197"/>
      <c r="V31" s="198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9"/>
      <c r="AL31" s="193"/>
    </row>
    <row r="32" spans="1:38" ht="15.75" customHeight="1">
      <c r="A32" s="577"/>
      <c r="F32" s="584"/>
      <c r="AK32" s="193"/>
      <c r="AL32" s="193"/>
    </row>
    <row r="33" spans="1:38" ht="15.75" customHeight="1" thickBot="1">
      <c r="A33" s="160"/>
      <c r="B33" s="161"/>
      <c r="C33" s="161"/>
      <c r="D33" s="161"/>
      <c r="E33" s="161"/>
      <c r="F33" s="585"/>
      <c r="G33" s="161"/>
      <c r="H33" s="161"/>
      <c r="I33" s="161"/>
      <c r="J33" s="161"/>
      <c r="K33" s="161"/>
      <c r="L33" s="161"/>
      <c r="M33" s="161"/>
      <c r="N33" s="162"/>
      <c r="O33" s="162"/>
      <c r="P33" s="161"/>
      <c r="Q33" s="161"/>
      <c r="R33" s="161"/>
      <c r="S33" s="161"/>
      <c r="T33" s="161"/>
      <c r="U33" s="161"/>
      <c r="V33" s="161"/>
      <c r="W33" s="161"/>
      <c r="X33" s="586" t="s">
        <v>256</v>
      </c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591"/>
      <c r="AL33" s="163"/>
    </row>
    <row r="34" spans="1:38">
      <c r="N34" s="143"/>
      <c r="O34" s="143"/>
      <c r="AH34" s="144"/>
      <c r="AI34" s="206"/>
    </row>
  </sheetData>
  <mergeCells count="13">
    <mergeCell ref="A4:F4"/>
    <mergeCell ref="A1:F3"/>
    <mergeCell ref="S15:T15"/>
    <mergeCell ref="S30:T30"/>
    <mergeCell ref="S24:T24"/>
    <mergeCell ref="S27:T27"/>
    <mergeCell ref="S21:T21"/>
    <mergeCell ref="S23:T23"/>
    <mergeCell ref="S18:T18"/>
    <mergeCell ref="G1:AK4"/>
    <mergeCell ref="S12:T12"/>
    <mergeCell ref="AF8:AJ8"/>
    <mergeCell ref="AB7:AK7"/>
  </mergeCells>
  <phoneticPr fontId="12" type="noConversion"/>
  <pageMargins left="0.59055118110236204" right="0.39370078740157499" top="0.39370078740157499" bottom="0.39370078740157499" header="0.118110236220472" footer="0.31496062992126"/>
  <pageSetup paperSize="9" scale="9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indexed="42"/>
  </sheetPr>
  <dimension ref="A1:T46"/>
  <sheetViews>
    <sheetView showGridLines="0" view="pageBreakPreview" zoomScale="85" zoomScaleNormal="85" workbookViewId="0">
      <selection activeCell="M18" sqref="M18"/>
    </sheetView>
  </sheetViews>
  <sheetFormatPr defaultRowHeight="12.75"/>
  <cols>
    <col min="1" max="1" width="12.140625" style="67" customWidth="1"/>
    <col min="2" max="2" width="26.140625" style="67" customWidth="1"/>
    <col min="3" max="3" width="30.85546875" style="67" customWidth="1"/>
    <col min="4" max="4" width="6.28515625" style="67" customWidth="1"/>
    <col min="5" max="5" width="4.85546875" style="67" customWidth="1"/>
    <col min="6" max="6" width="16" style="67" customWidth="1"/>
    <col min="7" max="7" width="17.7109375" style="67" customWidth="1"/>
    <col min="8" max="16384" width="9.140625" style="67"/>
  </cols>
  <sheetData>
    <row r="1" spans="1:20" ht="12.75" customHeight="1">
      <c r="A1" s="1186" t="s">
        <v>638</v>
      </c>
      <c r="B1" s="1187"/>
      <c r="C1" s="1169" t="s">
        <v>398</v>
      </c>
      <c r="D1" s="1170"/>
      <c r="E1" s="1170"/>
      <c r="F1" s="1170"/>
      <c r="G1" s="1171"/>
    </row>
    <row r="2" spans="1:20" ht="12.75" customHeight="1">
      <c r="A2" s="1188"/>
      <c r="B2" s="1189"/>
      <c r="C2" s="1172"/>
      <c r="D2" s="1173"/>
      <c r="E2" s="1173"/>
      <c r="F2" s="1173"/>
      <c r="G2" s="1174"/>
    </row>
    <row r="3" spans="1:20" ht="12.75" customHeight="1">
      <c r="A3" s="1188"/>
      <c r="B3" s="1189"/>
      <c r="C3" s="1172"/>
      <c r="D3" s="1173"/>
      <c r="E3" s="1173"/>
      <c r="F3" s="1173"/>
      <c r="G3" s="1174"/>
    </row>
    <row r="4" spans="1:20" s="119" customFormat="1" ht="15" customHeight="1">
      <c r="A4" s="1181" t="s">
        <v>594</v>
      </c>
      <c r="B4" s="1182"/>
      <c r="C4" s="1183"/>
      <c r="D4" s="1184"/>
      <c r="E4" s="1184"/>
      <c r="F4" s="1184"/>
      <c r="G4" s="1185"/>
      <c r="H4" s="120"/>
      <c r="N4" s="121"/>
      <c r="O4" s="121"/>
      <c r="P4" s="121"/>
      <c r="Q4" s="121"/>
      <c r="R4" s="121"/>
      <c r="S4" s="121"/>
      <c r="T4" s="121"/>
    </row>
    <row r="5" spans="1:20" ht="25.5" customHeight="1">
      <c r="A5" s="68" t="s">
        <v>656</v>
      </c>
      <c r="B5" s="69"/>
      <c r="C5" s="69"/>
      <c r="D5" s="70" t="s">
        <v>902</v>
      </c>
      <c r="E5" s="69"/>
      <c r="F5" s="69"/>
      <c r="G5" s="71"/>
    </row>
    <row r="6" spans="1:20" ht="25.5" customHeight="1">
      <c r="A6" s="72" t="s">
        <v>605</v>
      </c>
      <c r="B6" s="73"/>
      <c r="C6" s="73"/>
      <c r="D6" s="74"/>
      <c r="E6" s="73"/>
      <c r="F6" s="73"/>
      <c r="G6" s="542" t="s">
        <v>0</v>
      </c>
    </row>
    <row r="7" spans="1:20" ht="39" customHeight="1">
      <c r="A7" s="76" t="s">
        <v>117</v>
      </c>
      <c r="B7" s="76" t="s">
        <v>118</v>
      </c>
      <c r="C7" s="76" t="s">
        <v>72</v>
      </c>
      <c r="D7" s="77" t="s">
        <v>119</v>
      </c>
      <c r="E7" s="77" t="s">
        <v>120</v>
      </c>
      <c r="F7" s="77" t="s">
        <v>121</v>
      </c>
      <c r="G7" s="76" t="s">
        <v>122</v>
      </c>
    </row>
    <row r="8" spans="1:20" ht="16.5" customHeight="1">
      <c r="A8" s="78">
        <v>1</v>
      </c>
      <c r="B8" s="557" t="s">
        <v>645</v>
      </c>
      <c r="C8" s="557" t="s">
        <v>651</v>
      </c>
      <c r="D8" s="79"/>
      <c r="E8" s="79"/>
      <c r="F8" s="557" t="s">
        <v>538</v>
      </c>
      <c r="G8" s="79"/>
    </row>
    <row r="9" spans="1:20" ht="16.5" customHeight="1">
      <c r="A9" s="78"/>
      <c r="B9" s="79"/>
      <c r="C9" s="79"/>
      <c r="D9" s="79"/>
      <c r="E9" s="79"/>
      <c r="F9" s="79"/>
      <c r="G9" s="79"/>
      <c r="J9" s="1190"/>
      <c r="K9" s="1190"/>
    </row>
    <row r="10" spans="1:20" ht="16.5" customHeight="1">
      <c r="A10" s="78"/>
      <c r="B10" s="80"/>
      <c r="C10" s="80"/>
      <c r="D10" s="79"/>
      <c r="E10" s="79"/>
      <c r="F10" s="79"/>
      <c r="G10" s="79"/>
      <c r="J10" s="1190"/>
      <c r="K10" s="1190"/>
    </row>
    <row r="11" spans="1:20" ht="16.5" customHeight="1">
      <c r="A11" s="78"/>
      <c r="B11" s="80"/>
      <c r="C11" s="80"/>
      <c r="D11" s="79"/>
      <c r="E11" s="79"/>
      <c r="F11" s="79"/>
      <c r="G11" s="79"/>
      <c r="J11" s="1190"/>
      <c r="K11" s="1190"/>
    </row>
    <row r="12" spans="1:20" ht="16.5" customHeight="1">
      <c r="A12" s="78"/>
      <c r="B12" s="80"/>
      <c r="C12" s="80"/>
      <c r="D12" s="79"/>
      <c r="E12" s="79"/>
      <c r="F12" s="79"/>
      <c r="G12" s="79"/>
      <c r="J12" s="1191"/>
      <c r="K12" s="1191"/>
    </row>
    <row r="13" spans="1:20" ht="16.5" customHeight="1">
      <c r="A13" s="78"/>
      <c r="B13" s="79"/>
      <c r="C13" s="79"/>
      <c r="D13" s="79"/>
      <c r="E13" s="79"/>
      <c r="F13" s="79"/>
      <c r="G13" s="79"/>
    </row>
    <row r="14" spans="1:20" ht="16.5" customHeight="1">
      <c r="A14" s="78"/>
      <c r="B14" s="79"/>
      <c r="C14" s="79"/>
      <c r="D14" s="79"/>
      <c r="E14" s="79"/>
      <c r="F14" s="79"/>
      <c r="G14" s="79"/>
    </row>
    <row r="15" spans="1:20" ht="16.5" customHeight="1">
      <c r="A15" s="78"/>
      <c r="B15" s="79"/>
      <c r="C15" s="79"/>
      <c r="D15" s="79"/>
      <c r="E15" s="79"/>
      <c r="F15" s="79"/>
      <c r="G15" s="79"/>
    </row>
    <row r="16" spans="1:20" ht="16.5" customHeight="1">
      <c r="A16" s="78"/>
      <c r="B16" s="79"/>
      <c r="C16" s="79"/>
      <c r="D16" s="79"/>
      <c r="E16" s="79"/>
      <c r="F16" s="79"/>
      <c r="G16" s="79"/>
    </row>
    <row r="17" spans="1:7" ht="16.5" customHeight="1">
      <c r="A17" s="78"/>
      <c r="B17" s="80"/>
      <c r="C17" s="80"/>
      <c r="D17" s="79"/>
      <c r="E17" s="79"/>
      <c r="F17" s="79"/>
      <c r="G17" s="79"/>
    </row>
    <row r="18" spans="1:7" ht="16.5" customHeight="1">
      <c r="A18" s="78"/>
      <c r="B18" s="80"/>
      <c r="C18" s="80"/>
      <c r="D18" s="79"/>
      <c r="E18" s="79"/>
      <c r="F18" s="79"/>
      <c r="G18" s="79"/>
    </row>
    <row r="19" spans="1:7" ht="16.5" customHeight="1">
      <c r="A19" s="78"/>
      <c r="B19" s="79"/>
      <c r="C19" s="79"/>
      <c r="D19" s="79"/>
      <c r="E19" s="79"/>
      <c r="F19" s="79"/>
      <c r="G19" s="79"/>
    </row>
    <row r="20" spans="1:7" ht="16.5" customHeight="1">
      <c r="A20" s="78"/>
      <c r="B20" s="79"/>
      <c r="C20" s="79"/>
      <c r="D20" s="79"/>
      <c r="E20" s="79"/>
      <c r="F20" s="79"/>
      <c r="G20" s="79"/>
    </row>
    <row r="21" spans="1:7" ht="16.5" customHeight="1">
      <c r="A21" s="78"/>
      <c r="B21" s="79"/>
      <c r="C21" s="79"/>
      <c r="D21" s="79"/>
      <c r="E21" s="79"/>
      <c r="F21" s="79"/>
      <c r="G21" s="79"/>
    </row>
    <row r="22" spans="1:7" ht="16.5" customHeight="1">
      <c r="A22" s="78"/>
      <c r="B22" s="79"/>
      <c r="C22" s="79"/>
      <c r="D22" s="79"/>
      <c r="E22" s="79"/>
      <c r="F22" s="79"/>
      <c r="G22" s="79"/>
    </row>
    <row r="23" spans="1:7" ht="16.5" customHeight="1">
      <c r="A23" s="78"/>
      <c r="B23" s="80"/>
      <c r="C23" s="80"/>
      <c r="D23" s="79"/>
      <c r="E23" s="79"/>
      <c r="F23" s="79"/>
      <c r="G23" s="79"/>
    </row>
    <row r="24" spans="1:7" ht="16.5" customHeight="1">
      <c r="A24" s="78"/>
      <c r="B24" s="80"/>
      <c r="C24" s="80"/>
      <c r="D24" s="79"/>
      <c r="E24" s="79"/>
      <c r="F24" s="79"/>
      <c r="G24" s="79"/>
    </row>
    <row r="25" spans="1:7" ht="16.5" customHeight="1">
      <c r="A25" s="78"/>
      <c r="B25" s="80"/>
      <c r="C25" s="80"/>
      <c r="D25" s="79"/>
      <c r="E25" s="79"/>
      <c r="F25" s="79"/>
      <c r="G25" s="79"/>
    </row>
    <row r="26" spans="1:7" ht="16.5" customHeight="1">
      <c r="A26" s="78"/>
      <c r="B26" s="79"/>
      <c r="C26" s="79"/>
      <c r="D26" s="79"/>
      <c r="E26" s="79"/>
      <c r="F26" s="79"/>
      <c r="G26" s="79"/>
    </row>
    <row r="27" spans="1:7" ht="16.5" customHeight="1">
      <c r="A27" s="78"/>
      <c r="B27" s="80"/>
      <c r="C27" s="80"/>
      <c r="D27" s="79"/>
      <c r="E27" s="79"/>
      <c r="F27" s="79"/>
      <c r="G27" s="79"/>
    </row>
    <row r="28" spans="1:7" ht="16.5" customHeight="1">
      <c r="A28" s="78"/>
      <c r="B28" s="80"/>
      <c r="C28" s="80"/>
      <c r="D28" s="79"/>
      <c r="E28" s="79"/>
      <c r="F28" s="79"/>
      <c r="G28" s="79"/>
    </row>
    <row r="29" spans="1:7" ht="16.5" customHeight="1">
      <c r="A29" s="78"/>
      <c r="B29" s="79"/>
      <c r="C29" s="79"/>
      <c r="D29" s="79"/>
      <c r="E29" s="79"/>
      <c r="F29" s="79"/>
      <c r="G29" s="79"/>
    </row>
    <row r="30" spans="1:7" ht="16.5" customHeight="1">
      <c r="A30" s="78"/>
      <c r="B30" s="79"/>
      <c r="C30" s="79"/>
      <c r="D30" s="79"/>
      <c r="E30" s="79"/>
      <c r="F30" s="79"/>
      <c r="G30" s="79"/>
    </row>
    <row r="31" spans="1:7" ht="16.5" customHeight="1">
      <c r="A31" s="78"/>
      <c r="B31" s="79"/>
      <c r="C31" s="79"/>
      <c r="D31" s="79"/>
      <c r="E31" s="79"/>
      <c r="F31" s="79"/>
      <c r="G31" s="79"/>
    </row>
    <row r="32" spans="1:7" ht="16.5" customHeight="1">
      <c r="A32" s="78"/>
      <c r="B32" s="80"/>
      <c r="C32" s="80"/>
      <c r="D32" s="79"/>
      <c r="E32" s="79"/>
      <c r="F32" s="79"/>
      <c r="G32" s="79"/>
    </row>
    <row r="33" spans="1:7" ht="16.5" customHeight="1">
      <c r="A33" s="78"/>
      <c r="B33" s="79"/>
      <c r="C33" s="79"/>
      <c r="D33" s="79"/>
      <c r="E33" s="79"/>
      <c r="F33" s="79"/>
      <c r="G33" s="79"/>
    </row>
    <row r="34" spans="1:7" ht="16.5" customHeight="1">
      <c r="A34" s="78"/>
      <c r="B34" s="79"/>
      <c r="C34" s="79"/>
      <c r="D34" s="79"/>
      <c r="E34" s="79"/>
      <c r="F34" s="79"/>
      <c r="G34" s="79"/>
    </row>
    <row r="35" spans="1:7" ht="16.5" customHeight="1">
      <c r="A35" s="78"/>
      <c r="B35" s="79"/>
      <c r="C35" s="79"/>
      <c r="D35" s="79"/>
      <c r="E35" s="79"/>
      <c r="F35" s="79"/>
      <c r="G35" s="79"/>
    </row>
    <row r="36" spans="1:7" ht="16.5" customHeight="1">
      <c r="A36" s="78"/>
      <c r="B36" s="79"/>
      <c r="C36" s="79"/>
      <c r="D36" s="79"/>
      <c r="E36" s="79"/>
      <c r="F36" s="79"/>
      <c r="G36" s="79"/>
    </row>
    <row r="37" spans="1:7" ht="16.5" customHeight="1">
      <c r="A37" s="78"/>
      <c r="B37" s="79"/>
      <c r="C37" s="79"/>
      <c r="D37" s="79"/>
      <c r="E37" s="79"/>
      <c r="F37" s="79"/>
      <c r="G37" s="79"/>
    </row>
    <row r="38" spans="1:7">
      <c r="A38" s="78"/>
      <c r="B38" s="81"/>
      <c r="C38" s="81"/>
      <c r="D38" s="79"/>
      <c r="E38" s="79"/>
      <c r="F38" s="79"/>
      <c r="G38" s="79"/>
    </row>
    <row r="39" spans="1:7" ht="16.5" customHeight="1">
      <c r="A39" s="78"/>
      <c r="B39" s="80"/>
      <c r="C39" s="80"/>
      <c r="D39" s="79"/>
      <c r="E39" s="79"/>
      <c r="F39" s="79"/>
      <c r="G39" s="79"/>
    </row>
    <row r="40" spans="1:7" ht="18" customHeight="1">
      <c r="A40" s="78"/>
      <c r="B40" s="80"/>
      <c r="C40" s="80"/>
      <c r="D40" s="79"/>
      <c r="E40" s="79"/>
      <c r="F40" s="79"/>
      <c r="G40" s="79"/>
    </row>
    <row r="41" spans="1:7" ht="18" customHeight="1"/>
    <row r="42" spans="1:7" ht="25.5" customHeight="1">
      <c r="A42" s="82" t="s">
        <v>123</v>
      </c>
      <c r="B42" s="108" t="s">
        <v>596</v>
      </c>
      <c r="D42" s="82" t="s">
        <v>83</v>
      </c>
      <c r="E42" s="108" t="s">
        <v>540</v>
      </c>
    </row>
    <row r="43" spans="1:7" ht="25.5" customHeight="1">
      <c r="A43" s="82" t="s">
        <v>124</v>
      </c>
      <c r="B43" s="108" t="s">
        <v>596</v>
      </c>
      <c r="D43" s="82" t="s">
        <v>83</v>
      </c>
      <c r="E43" s="108" t="s">
        <v>540</v>
      </c>
    </row>
    <row r="44" spans="1:7" ht="25.5" customHeight="1">
      <c r="A44" s="82" t="s">
        <v>125</v>
      </c>
      <c r="B44" s="605" t="s">
        <v>576</v>
      </c>
      <c r="D44" s="82" t="s">
        <v>83</v>
      </c>
      <c r="E44" s="108" t="s">
        <v>541</v>
      </c>
    </row>
    <row r="45" spans="1:7" ht="18" customHeight="1"/>
    <row r="46" spans="1:7" ht="18" customHeight="1"/>
  </sheetData>
  <mergeCells count="5">
    <mergeCell ref="A4:B4"/>
    <mergeCell ref="C1:G4"/>
    <mergeCell ref="A1:B3"/>
    <mergeCell ref="J9:K11"/>
    <mergeCell ref="J12:K12"/>
  </mergeCells>
  <phoneticPr fontId="12" type="noConversion"/>
  <pageMargins left="0.47" right="0.2" top="0.45" bottom="0.21" header="0.22" footer="0.19"/>
  <pageSetup paperSize="9" scale="8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indexed="42"/>
  </sheetPr>
  <dimension ref="A1:G6"/>
  <sheetViews>
    <sheetView showGridLines="0" workbookViewId="0"/>
  </sheetViews>
  <sheetFormatPr defaultRowHeight="12.75"/>
  <sheetData>
    <row r="1" spans="1:7">
      <c r="A1" t="s">
        <v>657</v>
      </c>
    </row>
    <row r="6" spans="1:7" ht="15">
      <c r="G6" s="539" t="s">
        <v>0</v>
      </c>
    </row>
  </sheetData>
  <phoneticPr fontId="25" type="noConversion"/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42"/>
  </sheetPr>
  <dimension ref="A1:J26"/>
  <sheetViews>
    <sheetView showGridLines="0" view="pageBreakPreview" zoomScale="85" zoomScaleNormal="40" workbookViewId="0">
      <selection activeCell="B8" sqref="B8"/>
    </sheetView>
  </sheetViews>
  <sheetFormatPr defaultRowHeight="12.75"/>
  <cols>
    <col min="1" max="1" width="4.28515625" style="83" customWidth="1"/>
    <col min="2" max="2" width="34.42578125" style="83" customWidth="1"/>
    <col min="3" max="3" width="27.140625" style="83" customWidth="1"/>
    <col min="4" max="5" width="27.28515625" style="83" customWidth="1"/>
    <col min="6" max="6" width="31.28515625" style="83" customWidth="1"/>
    <col min="7" max="8" width="11.85546875" style="83" customWidth="1"/>
    <col min="9" max="9" width="16.5703125" style="83" customWidth="1"/>
    <col min="10" max="10" width="29.7109375" style="83" customWidth="1"/>
    <col min="11" max="16384" width="9.140625" style="83"/>
  </cols>
  <sheetData>
    <row r="1" spans="1:10" ht="12.75" customHeight="1">
      <c r="A1" s="1186" t="s">
        <v>565</v>
      </c>
      <c r="B1" s="1187"/>
      <c r="C1" s="1192" t="s">
        <v>399</v>
      </c>
      <c r="D1" s="1193"/>
      <c r="E1" s="1193"/>
      <c r="F1" s="1193"/>
      <c r="G1" s="1193"/>
      <c r="H1" s="1193"/>
      <c r="I1" s="1193"/>
      <c r="J1" s="1194"/>
    </row>
    <row r="2" spans="1:10" ht="12.75" customHeight="1">
      <c r="A2" s="1188"/>
      <c r="B2" s="1189"/>
      <c r="C2" s="1195"/>
      <c r="D2" s="1196"/>
      <c r="E2" s="1196"/>
      <c r="F2" s="1196"/>
      <c r="G2" s="1196"/>
      <c r="H2" s="1196"/>
      <c r="I2" s="1196"/>
      <c r="J2" s="1197"/>
    </row>
    <row r="3" spans="1:10" ht="12.75" customHeight="1">
      <c r="A3" s="1188"/>
      <c r="B3" s="1189"/>
      <c r="C3" s="1195"/>
      <c r="D3" s="1196"/>
      <c r="E3" s="1196"/>
      <c r="F3" s="1196"/>
      <c r="G3" s="1196"/>
      <c r="H3" s="1196"/>
      <c r="I3" s="1196"/>
      <c r="J3" s="1197"/>
    </row>
    <row r="4" spans="1:10" ht="12.75" customHeight="1">
      <c r="A4" s="1201" t="s">
        <v>579</v>
      </c>
      <c r="B4" s="1202"/>
      <c r="C4" s="1198"/>
      <c r="D4" s="1199"/>
      <c r="E4" s="1199"/>
      <c r="F4" s="1199"/>
      <c r="G4" s="1199"/>
      <c r="H4" s="1199"/>
      <c r="I4" s="1199"/>
      <c r="J4" s="1200"/>
    </row>
    <row r="5" spans="1:10" ht="25.5" customHeight="1">
      <c r="A5" s="84" t="s">
        <v>114</v>
      </c>
      <c r="C5" s="85"/>
      <c r="D5" s="86" t="s">
        <v>115</v>
      </c>
      <c r="E5" s="86"/>
      <c r="F5" s="85"/>
      <c r="G5" s="85"/>
      <c r="H5" s="85"/>
      <c r="I5" s="85"/>
      <c r="J5" s="87"/>
    </row>
    <row r="6" spans="1:10" ht="25.5" customHeight="1">
      <c r="A6" s="88" t="s">
        <v>116</v>
      </c>
      <c r="C6" s="89"/>
      <c r="D6" s="90"/>
      <c r="E6" s="90"/>
      <c r="F6" s="89"/>
      <c r="G6" s="541" t="s">
        <v>0</v>
      </c>
      <c r="H6" s="89"/>
      <c r="I6" s="89"/>
      <c r="J6" s="91"/>
    </row>
    <row r="7" spans="1:10" ht="46.5" customHeight="1">
      <c r="A7" s="92" t="s">
        <v>117</v>
      </c>
      <c r="B7" s="92" t="s">
        <v>132</v>
      </c>
      <c r="C7" s="92" t="s">
        <v>133</v>
      </c>
      <c r="D7" s="92" t="s">
        <v>131</v>
      </c>
      <c r="E7" s="92" t="s">
        <v>134</v>
      </c>
      <c r="F7" s="92" t="s">
        <v>126</v>
      </c>
      <c r="G7" s="92" t="s">
        <v>127</v>
      </c>
      <c r="H7" s="92" t="s">
        <v>135</v>
      </c>
      <c r="I7" s="92" t="s">
        <v>136</v>
      </c>
      <c r="J7" s="93" t="s">
        <v>122</v>
      </c>
    </row>
    <row r="8" spans="1:10" ht="33" customHeight="1">
      <c r="A8" s="94"/>
      <c r="B8" s="95"/>
      <c r="C8" s="95"/>
      <c r="D8" s="95"/>
      <c r="E8" s="95"/>
      <c r="F8" s="95"/>
      <c r="G8" s="95"/>
      <c r="H8" s="95"/>
      <c r="I8" s="95"/>
      <c r="J8" s="95"/>
    </row>
    <row r="9" spans="1:10" ht="33" customHeight="1">
      <c r="A9" s="94"/>
      <c r="B9" s="95"/>
      <c r="C9" s="95"/>
      <c r="D9" s="95"/>
      <c r="E9" s="95"/>
      <c r="F9" s="95"/>
      <c r="G9" s="95"/>
      <c r="H9" s="95"/>
      <c r="I9" s="95"/>
      <c r="J9" s="95"/>
    </row>
    <row r="10" spans="1:10" ht="33" customHeight="1">
      <c r="A10" s="94"/>
      <c r="B10" s="95"/>
      <c r="C10" s="95"/>
      <c r="D10" s="95"/>
      <c r="E10" s="95"/>
      <c r="F10" s="95"/>
      <c r="G10" s="95"/>
      <c r="H10" s="95"/>
      <c r="I10" s="95"/>
      <c r="J10" s="95"/>
    </row>
    <row r="11" spans="1:10" ht="33" customHeight="1">
      <c r="A11" s="94"/>
      <c r="B11" s="95"/>
      <c r="C11" s="95"/>
      <c r="D11" s="95"/>
      <c r="E11" s="95"/>
      <c r="F11" s="95"/>
      <c r="G11" s="95"/>
      <c r="H11" s="95"/>
      <c r="I11" s="95"/>
      <c r="J11" s="95"/>
    </row>
    <row r="12" spans="1:10" ht="33" customHeight="1">
      <c r="A12" s="94"/>
      <c r="B12" s="95"/>
      <c r="C12" s="95"/>
      <c r="D12" s="95"/>
      <c r="E12" s="95"/>
      <c r="F12" s="95"/>
      <c r="G12" s="95"/>
      <c r="H12" s="95"/>
      <c r="I12" s="95"/>
      <c r="J12" s="95"/>
    </row>
    <row r="13" spans="1:10" ht="33" customHeight="1">
      <c r="A13" s="94"/>
      <c r="B13" s="95"/>
      <c r="C13" s="95"/>
      <c r="D13" s="95"/>
      <c r="E13" s="95"/>
      <c r="F13" s="95"/>
      <c r="G13" s="95"/>
      <c r="H13" s="95"/>
      <c r="I13" s="95"/>
      <c r="J13" s="95"/>
    </row>
    <row r="14" spans="1:10" ht="33" customHeight="1">
      <c r="A14" s="94"/>
      <c r="B14" s="95"/>
      <c r="C14" s="95"/>
      <c r="D14" s="95"/>
      <c r="E14" s="95"/>
      <c r="F14" s="95"/>
      <c r="G14" s="95"/>
      <c r="H14" s="95"/>
      <c r="I14" s="95"/>
      <c r="J14" s="95"/>
    </row>
    <row r="15" spans="1:10" ht="33" customHeight="1">
      <c r="A15" s="94"/>
      <c r="B15" s="95"/>
      <c r="C15" s="95"/>
      <c r="D15" s="95"/>
      <c r="E15" s="95"/>
      <c r="F15" s="95"/>
      <c r="G15" s="95"/>
      <c r="H15" s="95"/>
      <c r="I15" s="95"/>
      <c r="J15" s="95"/>
    </row>
    <row r="16" spans="1:10" ht="33" customHeight="1">
      <c r="A16" s="94"/>
      <c r="B16" s="95"/>
      <c r="C16" s="95"/>
      <c r="D16" s="95"/>
      <c r="E16" s="95"/>
      <c r="F16" s="95"/>
      <c r="G16" s="95"/>
      <c r="H16" s="95"/>
      <c r="I16" s="95"/>
      <c r="J16" s="95"/>
    </row>
    <row r="17" spans="1:10" ht="33" customHeight="1">
      <c r="A17" s="94"/>
      <c r="B17" s="95"/>
      <c r="C17" s="95"/>
      <c r="D17" s="95"/>
      <c r="E17" s="95"/>
      <c r="F17" s="95"/>
      <c r="G17" s="95"/>
      <c r="H17" s="95"/>
      <c r="I17" s="95"/>
      <c r="J17" s="95"/>
    </row>
    <row r="18" spans="1:10" ht="33" customHeight="1">
      <c r="A18" s="94"/>
      <c r="B18" s="95"/>
      <c r="C18" s="95"/>
      <c r="D18" s="95"/>
      <c r="E18" s="95"/>
      <c r="F18" s="95"/>
      <c r="G18" s="95"/>
      <c r="H18" s="95"/>
      <c r="I18" s="95"/>
      <c r="J18" s="95"/>
    </row>
    <row r="19" spans="1:10" ht="33" customHeight="1">
      <c r="A19" s="94"/>
      <c r="B19" s="95"/>
      <c r="C19" s="95"/>
      <c r="D19" s="95"/>
      <c r="E19" s="95"/>
      <c r="F19" s="95"/>
      <c r="G19" s="95"/>
      <c r="H19" s="95"/>
      <c r="I19" s="95"/>
      <c r="J19" s="95"/>
    </row>
    <row r="20" spans="1:10" ht="33" customHeight="1">
      <c r="A20" s="94"/>
      <c r="B20" s="95"/>
      <c r="C20" s="95"/>
      <c r="D20" s="95"/>
      <c r="E20" s="95"/>
      <c r="F20" s="95"/>
      <c r="G20" s="95"/>
      <c r="H20" s="95"/>
      <c r="I20" s="95"/>
      <c r="J20" s="95"/>
    </row>
    <row r="21" spans="1:10" ht="38.25" customHeight="1">
      <c r="A21" s="445" t="s">
        <v>129</v>
      </c>
      <c r="J21" s="373"/>
    </row>
    <row r="22" spans="1:10" ht="29.25" customHeight="1">
      <c r="A22" s="446" t="s">
        <v>123</v>
      </c>
      <c r="D22" s="447" t="s">
        <v>83</v>
      </c>
      <c r="E22" s="447"/>
      <c r="J22" s="373"/>
    </row>
    <row r="23" spans="1:10" ht="29.25" customHeight="1">
      <c r="A23" s="377"/>
      <c r="J23" s="373"/>
    </row>
    <row r="24" spans="1:10" ht="29.25" customHeight="1">
      <c r="A24" s="446" t="s">
        <v>128</v>
      </c>
      <c r="D24" s="447" t="s">
        <v>83</v>
      </c>
      <c r="E24" s="447"/>
      <c r="J24" s="373"/>
    </row>
    <row r="25" spans="1:10" ht="29.25" customHeight="1">
      <c r="A25" s="377"/>
      <c r="J25" s="373"/>
    </row>
    <row r="26" spans="1:10" ht="29.25" customHeight="1">
      <c r="A26" s="448" t="s">
        <v>130</v>
      </c>
      <c r="B26" s="374"/>
      <c r="C26" s="374"/>
      <c r="D26" s="449" t="s">
        <v>83</v>
      </c>
      <c r="E26" s="449"/>
      <c r="F26" s="374"/>
      <c r="G26" s="449"/>
      <c r="H26" s="449"/>
      <c r="I26" s="374"/>
      <c r="J26" s="376"/>
    </row>
  </sheetData>
  <mergeCells count="3">
    <mergeCell ref="C1:J4"/>
    <mergeCell ref="A1:B3"/>
    <mergeCell ref="A4:B4"/>
  </mergeCells>
  <phoneticPr fontId="12" type="noConversion"/>
  <printOptions horizontalCentered="1"/>
  <pageMargins left="0.25" right="0.25" top="0.75" bottom="0.27" header="0.2" footer="0.2"/>
  <pageSetup paperSize="9" scale="6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2"/>
  </sheetPr>
  <dimension ref="A1:T50"/>
  <sheetViews>
    <sheetView showGridLines="0" view="pageBreakPreview" topLeftCell="B8" zoomScaleSheetLayoutView="55" workbookViewId="0">
      <selection activeCell="Z29" sqref="Z29"/>
    </sheetView>
  </sheetViews>
  <sheetFormatPr defaultRowHeight="12.75"/>
  <cols>
    <col min="1" max="1" width="5.7109375" style="83" customWidth="1"/>
    <col min="2" max="3" width="7.85546875" style="83" customWidth="1"/>
    <col min="4" max="4" width="16.28515625" style="83" customWidth="1"/>
    <col min="5" max="5" width="11.140625" style="83" customWidth="1"/>
    <col min="6" max="6" width="3.7109375" style="83" customWidth="1"/>
    <col min="7" max="7" width="3.28515625" style="83" customWidth="1"/>
    <col min="8" max="8" width="15.7109375" style="83" customWidth="1"/>
    <col min="9" max="9" width="3.42578125" style="83" customWidth="1"/>
    <col min="10" max="11" width="12.28515625" style="98" customWidth="1"/>
    <col min="12" max="12" width="3.42578125" style="83" customWidth="1"/>
    <col min="13" max="13" width="5.5703125" style="83" bestFit="1" customWidth="1"/>
    <col min="14" max="14" width="17.7109375" style="83" customWidth="1"/>
    <col min="15" max="15" width="16" style="83" customWidth="1"/>
    <col min="16" max="16" width="17.5703125" style="83" customWidth="1"/>
    <col min="17" max="17" width="3.28515625" style="83" customWidth="1"/>
    <col min="18" max="19" width="3.42578125" style="83" customWidth="1"/>
    <col min="20" max="20" width="4.140625" style="83" bestFit="1" customWidth="1"/>
    <col min="21" max="16384" width="9.140625" style="83"/>
  </cols>
  <sheetData>
    <row r="1" spans="1:20" ht="12.75" customHeight="1">
      <c r="A1" s="1203" t="s">
        <v>397</v>
      </c>
      <c r="B1" s="1204"/>
      <c r="C1" s="1204"/>
      <c r="D1" s="1209" t="s">
        <v>415</v>
      </c>
      <c r="E1" s="1210"/>
      <c r="F1" s="1210"/>
      <c r="G1" s="1210"/>
      <c r="H1" s="1210"/>
      <c r="I1" s="1210"/>
      <c r="J1" s="1210"/>
      <c r="K1" s="1210"/>
      <c r="L1" s="1210"/>
      <c r="M1" s="1210"/>
      <c r="N1" s="1210"/>
      <c r="O1" s="1210"/>
      <c r="P1" s="1210"/>
      <c r="Q1" s="1210"/>
      <c r="R1" s="1210"/>
      <c r="S1" s="1210"/>
      <c r="T1" s="1211"/>
    </row>
    <row r="2" spans="1:20">
      <c r="A2" s="1205"/>
      <c r="B2" s="1206"/>
      <c r="C2" s="1206"/>
      <c r="D2" s="1212"/>
      <c r="E2" s="1213"/>
      <c r="F2" s="1213"/>
      <c r="G2" s="1213"/>
      <c r="H2" s="1213"/>
      <c r="I2" s="1213"/>
      <c r="J2" s="1213"/>
      <c r="K2" s="1213"/>
      <c r="L2" s="1213"/>
      <c r="M2" s="1213"/>
      <c r="N2" s="1213"/>
      <c r="O2" s="1213"/>
      <c r="P2" s="1213"/>
      <c r="Q2" s="1213"/>
      <c r="R2" s="1213"/>
      <c r="S2" s="1213"/>
      <c r="T2" s="1214"/>
    </row>
    <row r="3" spans="1:20">
      <c r="A3" s="1205"/>
      <c r="B3" s="1206"/>
      <c r="C3" s="1206"/>
      <c r="D3" s="1212"/>
      <c r="E3" s="1213"/>
      <c r="F3" s="1213"/>
      <c r="G3" s="1213"/>
      <c r="H3" s="1213"/>
      <c r="I3" s="1213"/>
      <c r="J3" s="1213"/>
      <c r="K3" s="1213"/>
      <c r="L3" s="1213"/>
      <c r="M3" s="1213"/>
      <c r="N3" s="1213"/>
      <c r="O3" s="1213"/>
      <c r="P3" s="1213"/>
      <c r="Q3" s="1213"/>
      <c r="R3" s="1213"/>
      <c r="S3" s="1213"/>
      <c r="T3" s="1214"/>
    </row>
    <row r="4" spans="1:20">
      <c r="A4" s="1207"/>
      <c r="B4" s="1208"/>
      <c r="C4" s="1208"/>
      <c r="D4" s="121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7"/>
    </row>
    <row r="5" spans="1:20">
      <c r="A5" s="372"/>
      <c r="B5" s="1223" t="s">
        <v>137</v>
      </c>
      <c r="C5" s="1223"/>
      <c r="D5" s="1227"/>
      <c r="E5" s="1227"/>
      <c r="F5" s="1227"/>
      <c r="G5" s="1227"/>
      <c r="H5" s="1227" t="s">
        <v>138</v>
      </c>
      <c r="I5" s="1227"/>
      <c r="J5" s="1227"/>
      <c r="K5" s="1227"/>
      <c r="L5" s="1227"/>
      <c r="M5" s="1227"/>
      <c r="N5" s="1223" t="s">
        <v>139</v>
      </c>
      <c r="O5" s="1223"/>
      <c r="P5" s="1223"/>
      <c r="Q5" s="1223"/>
      <c r="R5" s="1223"/>
      <c r="S5" s="1223"/>
      <c r="T5" s="1224"/>
    </row>
    <row r="6" spans="1:20" ht="15" customHeight="1">
      <c r="A6" s="372"/>
      <c r="B6" s="1223" t="s">
        <v>140</v>
      </c>
      <c r="C6" s="1223"/>
      <c r="D6" s="1227"/>
      <c r="E6" s="1227"/>
      <c r="F6" s="1227"/>
      <c r="G6" s="1230"/>
      <c r="H6" s="1227" t="s">
        <v>141</v>
      </c>
      <c r="I6" s="1227"/>
      <c r="J6" s="1227"/>
      <c r="K6" s="1227"/>
      <c r="L6" s="1227"/>
      <c r="M6" s="1227"/>
      <c r="N6" s="1223" t="s">
        <v>142</v>
      </c>
      <c r="O6" s="1223"/>
      <c r="P6" s="1223"/>
      <c r="Q6" s="1223"/>
      <c r="R6" s="1223"/>
      <c r="S6" s="1223"/>
      <c r="T6" s="1224"/>
    </row>
    <row r="7" spans="1:20" ht="15" customHeight="1">
      <c r="A7" s="372"/>
      <c r="B7" s="1223" t="s">
        <v>143</v>
      </c>
      <c r="C7" s="1223"/>
      <c r="D7" s="1227"/>
      <c r="E7" s="1227"/>
      <c r="F7" s="1227"/>
      <c r="G7" s="1227"/>
      <c r="H7" s="1227" t="s">
        <v>361</v>
      </c>
      <c r="I7" s="1227"/>
      <c r="J7" s="1227"/>
      <c r="K7" s="1227"/>
      <c r="L7" s="1227"/>
      <c r="M7" s="1227"/>
      <c r="N7" s="1223" t="s">
        <v>144</v>
      </c>
      <c r="O7" s="1223"/>
      <c r="P7" s="1223"/>
      <c r="Q7" s="1223"/>
      <c r="R7" s="1223"/>
      <c r="S7" s="1223"/>
      <c r="T7" s="1224"/>
    </row>
    <row r="8" spans="1:20" ht="15" customHeight="1">
      <c r="A8" s="372"/>
      <c r="B8" s="1223" t="s">
        <v>145</v>
      </c>
      <c r="C8" s="1223"/>
      <c r="D8" s="1225"/>
      <c r="E8" s="1225"/>
      <c r="F8" s="1225"/>
      <c r="G8" s="1225"/>
      <c r="H8" s="1227"/>
      <c r="I8" s="1227"/>
      <c r="J8" s="1227"/>
      <c r="K8" s="1227"/>
      <c r="L8" s="1227"/>
      <c r="M8" s="1227"/>
      <c r="N8" s="1223" t="s">
        <v>147</v>
      </c>
      <c r="O8" s="1223"/>
      <c r="P8" s="1223"/>
      <c r="Q8" s="1223"/>
      <c r="R8" s="1223"/>
      <c r="S8" s="1223"/>
      <c r="T8" s="1224"/>
    </row>
    <row r="9" spans="1:20" ht="15" customHeight="1">
      <c r="A9" s="1231" t="s">
        <v>146</v>
      </c>
      <c r="B9" s="1227"/>
      <c r="C9" s="1227"/>
      <c r="D9" s="1227"/>
      <c r="E9" s="1227"/>
      <c r="F9" s="1227"/>
      <c r="G9" s="1227"/>
      <c r="H9" s="1227"/>
      <c r="I9" s="1227"/>
      <c r="J9" s="1227"/>
      <c r="K9" s="1227"/>
      <c r="L9" s="1227"/>
      <c r="M9" s="1227"/>
      <c r="N9" s="1223"/>
      <c r="O9" s="1223"/>
      <c r="P9" s="1223"/>
      <c r="Q9" s="1223"/>
      <c r="R9" s="1223"/>
      <c r="S9" s="1223"/>
      <c r="T9" s="1224"/>
    </row>
    <row r="10" spans="1:20" ht="15" customHeight="1">
      <c r="A10" s="1221" t="s">
        <v>148</v>
      </c>
      <c r="B10" s="1221"/>
      <c r="C10" s="1221" t="s">
        <v>367</v>
      </c>
      <c r="D10" s="1221" t="s">
        <v>149</v>
      </c>
      <c r="E10" s="1221" t="s">
        <v>150</v>
      </c>
      <c r="F10" s="1229" t="s">
        <v>151</v>
      </c>
      <c r="G10" s="1229" t="s">
        <v>152</v>
      </c>
      <c r="H10" s="1221" t="s">
        <v>153</v>
      </c>
      <c r="I10" s="1219" t="s">
        <v>368</v>
      </c>
      <c r="J10" s="1221" t="s">
        <v>366</v>
      </c>
      <c r="K10" s="1221"/>
      <c r="L10" s="1228" t="s">
        <v>369</v>
      </c>
      <c r="M10" s="1221" t="s">
        <v>154</v>
      </c>
      <c r="N10" s="1221" t="s">
        <v>155</v>
      </c>
      <c r="O10" s="1221" t="s">
        <v>156</v>
      </c>
      <c r="P10" s="1222" t="s">
        <v>157</v>
      </c>
      <c r="Q10" s="1222"/>
      <c r="R10" s="1222"/>
      <c r="S10" s="1222"/>
      <c r="T10" s="1222"/>
    </row>
    <row r="11" spans="1:20" ht="48.75" customHeight="1">
      <c r="A11" s="1221"/>
      <c r="B11" s="1221"/>
      <c r="C11" s="1221"/>
      <c r="D11" s="1222"/>
      <c r="E11" s="1222"/>
      <c r="F11" s="1229"/>
      <c r="G11" s="1226"/>
      <c r="H11" s="1222"/>
      <c r="I11" s="1220"/>
      <c r="J11" s="92" t="s">
        <v>364</v>
      </c>
      <c r="K11" s="92" t="s">
        <v>365</v>
      </c>
      <c r="L11" s="1226"/>
      <c r="M11" s="1222"/>
      <c r="N11" s="1222"/>
      <c r="O11" s="1226"/>
      <c r="P11" s="92" t="s">
        <v>360</v>
      </c>
      <c r="Q11" s="379" t="s">
        <v>151</v>
      </c>
      <c r="R11" s="379" t="s">
        <v>158</v>
      </c>
      <c r="S11" s="379" t="s">
        <v>159</v>
      </c>
      <c r="T11" s="379" t="s">
        <v>154</v>
      </c>
    </row>
    <row r="12" spans="1:20" ht="15" customHeight="1">
      <c r="A12" s="1218"/>
      <c r="B12" s="1218"/>
      <c r="C12" s="1218"/>
      <c r="D12" s="1218"/>
      <c r="E12" s="1218"/>
      <c r="F12" s="1218"/>
      <c r="G12" s="1218"/>
      <c r="H12" s="1218"/>
      <c r="I12" s="1218"/>
      <c r="J12" s="1218"/>
      <c r="K12" s="1218"/>
      <c r="L12" s="1218"/>
      <c r="M12" s="1218"/>
      <c r="N12" s="1218"/>
      <c r="O12" s="1218" t="s">
        <v>0</v>
      </c>
      <c r="P12" s="1218"/>
      <c r="Q12" s="1218"/>
      <c r="R12" s="1218"/>
      <c r="S12" s="1218"/>
      <c r="T12" s="1218"/>
    </row>
    <row r="13" spans="1:20" ht="15" customHeight="1">
      <c r="A13" s="1218"/>
      <c r="B13" s="1218"/>
      <c r="C13" s="1218"/>
      <c r="D13" s="1218"/>
      <c r="E13" s="1218"/>
      <c r="F13" s="1218"/>
      <c r="G13" s="1218"/>
      <c r="H13" s="1218"/>
      <c r="I13" s="1218"/>
      <c r="J13" s="1218"/>
      <c r="K13" s="1218"/>
      <c r="L13" s="1218"/>
      <c r="M13" s="1218"/>
      <c r="N13" s="1218"/>
      <c r="O13" s="1218"/>
      <c r="P13" s="1218"/>
      <c r="Q13" s="1218"/>
      <c r="R13" s="1218"/>
      <c r="S13" s="1218"/>
      <c r="T13" s="1218"/>
    </row>
    <row r="14" spans="1:20" ht="15" customHeight="1">
      <c r="A14" s="1218"/>
      <c r="B14" s="1218"/>
      <c r="C14" s="1218"/>
      <c r="D14" s="1218"/>
      <c r="E14" s="1218"/>
      <c r="F14" s="1218"/>
      <c r="G14" s="1218"/>
      <c r="H14" s="1218"/>
      <c r="I14" s="1218"/>
      <c r="J14" s="1218"/>
      <c r="K14" s="1218"/>
      <c r="L14" s="1218"/>
      <c r="M14" s="1218"/>
      <c r="N14" s="1218"/>
      <c r="O14" s="1218"/>
      <c r="P14" s="1218"/>
      <c r="Q14" s="1218"/>
      <c r="R14" s="1218"/>
      <c r="S14" s="1218"/>
      <c r="T14" s="1218"/>
    </row>
    <row r="15" spans="1:20" ht="15" customHeight="1">
      <c r="A15" s="1218"/>
      <c r="B15" s="1218"/>
      <c r="C15" s="1218"/>
      <c r="D15" s="1218"/>
      <c r="E15" s="1218"/>
      <c r="F15" s="1218"/>
      <c r="G15" s="1218"/>
      <c r="H15" s="1218"/>
      <c r="I15" s="1218"/>
      <c r="J15" s="1218"/>
      <c r="K15" s="1218"/>
      <c r="L15" s="1218"/>
      <c r="M15" s="1218"/>
      <c r="N15" s="1218"/>
      <c r="O15" s="1218"/>
      <c r="P15" s="1218"/>
      <c r="Q15" s="1218"/>
      <c r="R15" s="1218"/>
      <c r="S15" s="1218"/>
      <c r="T15" s="1218"/>
    </row>
    <row r="16" spans="1:20" ht="15" customHeight="1">
      <c r="A16" s="1218"/>
      <c r="B16" s="1218"/>
      <c r="C16" s="1218"/>
      <c r="D16" s="1218"/>
      <c r="E16" s="1218"/>
      <c r="F16" s="1218"/>
      <c r="G16" s="1218"/>
      <c r="H16" s="1218"/>
      <c r="I16" s="1218"/>
      <c r="J16" s="1218"/>
      <c r="K16" s="1218"/>
      <c r="L16" s="1218"/>
      <c r="M16" s="1218"/>
      <c r="N16" s="1218"/>
      <c r="O16" s="1218"/>
      <c r="P16" s="1218"/>
      <c r="Q16" s="1218"/>
      <c r="R16" s="1218"/>
      <c r="S16" s="1218"/>
      <c r="T16" s="1218"/>
    </row>
    <row r="17" spans="1:20" ht="15" customHeight="1">
      <c r="A17" s="1218"/>
      <c r="B17" s="1218"/>
      <c r="C17" s="1218"/>
      <c r="D17" s="1218"/>
      <c r="E17" s="1218"/>
      <c r="F17" s="1218"/>
      <c r="G17" s="1218"/>
      <c r="H17" s="1218"/>
      <c r="I17" s="1218"/>
      <c r="J17" s="1218"/>
      <c r="K17" s="1218"/>
      <c r="L17" s="1218"/>
      <c r="M17" s="1218"/>
      <c r="N17" s="1218"/>
      <c r="O17" s="1218"/>
      <c r="P17" s="1218"/>
      <c r="Q17" s="1218"/>
      <c r="R17" s="1218"/>
      <c r="S17" s="1218"/>
      <c r="T17" s="1218"/>
    </row>
    <row r="18" spans="1:20" ht="15" customHeight="1">
      <c r="A18" s="1218"/>
      <c r="B18" s="1218"/>
      <c r="C18" s="1218"/>
      <c r="D18" s="1218"/>
      <c r="E18" s="1218"/>
      <c r="F18" s="1218"/>
      <c r="G18" s="1218"/>
      <c r="H18" s="1218"/>
      <c r="I18" s="1218"/>
      <c r="J18" s="1218"/>
      <c r="K18" s="1218"/>
      <c r="L18" s="1218"/>
      <c r="M18" s="1218"/>
      <c r="N18" s="1218"/>
      <c r="O18" s="1218"/>
      <c r="P18" s="1218"/>
      <c r="Q18" s="1218"/>
      <c r="R18" s="1218"/>
      <c r="S18" s="1218"/>
      <c r="T18" s="1218"/>
    </row>
    <row r="19" spans="1:20" ht="15" customHeight="1">
      <c r="A19" s="1218"/>
      <c r="B19" s="1218"/>
      <c r="C19" s="1218"/>
      <c r="D19" s="1218"/>
      <c r="E19" s="1218"/>
      <c r="F19" s="1218"/>
      <c r="G19" s="1218"/>
      <c r="H19" s="1218"/>
      <c r="I19" s="1218"/>
      <c r="J19" s="1218"/>
      <c r="K19" s="1218"/>
      <c r="L19" s="1218"/>
      <c r="M19" s="1218"/>
      <c r="N19" s="1218"/>
      <c r="O19" s="1218"/>
      <c r="P19" s="1218"/>
      <c r="Q19" s="1218"/>
      <c r="R19" s="1218"/>
      <c r="S19" s="1218"/>
      <c r="T19" s="1218"/>
    </row>
    <row r="20" spans="1:20" ht="15" customHeight="1">
      <c r="A20" s="1218"/>
      <c r="B20" s="1218"/>
      <c r="C20" s="1218"/>
      <c r="D20" s="1218"/>
      <c r="E20" s="1218"/>
      <c r="F20" s="1218"/>
      <c r="G20" s="1218"/>
      <c r="H20" s="1218"/>
      <c r="I20" s="1218"/>
      <c r="J20" s="1218"/>
      <c r="K20" s="1218"/>
      <c r="L20" s="1218"/>
      <c r="M20" s="1218"/>
      <c r="N20" s="1218"/>
      <c r="O20" s="1218"/>
      <c r="P20" s="1218"/>
      <c r="Q20" s="1218"/>
      <c r="R20" s="1218"/>
      <c r="S20" s="1218"/>
      <c r="T20" s="1218"/>
    </row>
    <row r="21" spans="1:20" ht="15" customHeight="1">
      <c r="A21" s="1218"/>
      <c r="B21" s="1218"/>
      <c r="C21" s="1218"/>
      <c r="D21" s="1218"/>
      <c r="E21" s="1218"/>
      <c r="F21" s="1218"/>
      <c r="G21" s="1218"/>
      <c r="H21" s="1218"/>
      <c r="I21" s="1218"/>
      <c r="J21" s="1218"/>
      <c r="K21" s="1218"/>
      <c r="L21" s="1218"/>
      <c r="M21" s="1218"/>
      <c r="N21" s="1218"/>
      <c r="O21" s="1218"/>
      <c r="P21" s="1218"/>
      <c r="Q21" s="1218"/>
      <c r="R21" s="1218"/>
      <c r="S21" s="1218"/>
      <c r="T21" s="1218"/>
    </row>
    <row r="22" spans="1:20" ht="15" customHeight="1">
      <c r="A22" s="1218"/>
      <c r="B22" s="1218"/>
      <c r="C22" s="1218"/>
      <c r="D22" s="1218"/>
      <c r="E22" s="1218"/>
      <c r="F22" s="1218"/>
      <c r="G22" s="1218"/>
      <c r="H22" s="1218"/>
      <c r="I22" s="1218"/>
      <c r="J22" s="1218"/>
      <c r="K22" s="1218"/>
      <c r="L22" s="1218"/>
      <c r="M22" s="1218"/>
      <c r="N22" s="1218"/>
      <c r="O22" s="1218"/>
      <c r="P22" s="1218"/>
      <c r="Q22" s="1218"/>
      <c r="R22" s="1218"/>
      <c r="S22" s="1218"/>
      <c r="T22" s="1218"/>
    </row>
    <row r="23" spans="1:20" ht="15" customHeight="1">
      <c r="A23" s="1218"/>
      <c r="B23" s="1218"/>
      <c r="C23" s="1218"/>
      <c r="D23" s="1218"/>
      <c r="E23" s="1218"/>
      <c r="F23" s="1218"/>
      <c r="G23" s="1218"/>
      <c r="H23" s="1218"/>
      <c r="I23" s="1218"/>
      <c r="J23" s="1218"/>
      <c r="K23" s="1218"/>
      <c r="L23" s="1218"/>
      <c r="M23" s="1218"/>
      <c r="N23" s="1218"/>
      <c r="O23" s="1218"/>
      <c r="P23" s="1218"/>
      <c r="Q23" s="1218"/>
      <c r="R23" s="1218"/>
      <c r="S23" s="1218"/>
      <c r="T23" s="1218"/>
    </row>
    <row r="24" spans="1:20" ht="15" customHeight="1">
      <c r="A24" s="1218"/>
      <c r="B24" s="1218"/>
      <c r="C24" s="1218"/>
      <c r="D24" s="1218"/>
      <c r="E24" s="1218"/>
      <c r="F24" s="1218"/>
      <c r="G24" s="1218"/>
      <c r="H24" s="1218"/>
      <c r="I24" s="1218"/>
      <c r="J24" s="1218"/>
      <c r="K24" s="1218"/>
      <c r="L24" s="1218"/>
      <c r="M24" s="1218"/>
      <c r="N24" s="1218"/>
      <c r="O24" s="1218"/>
      <c r="P24" s="1218"/>
      <c r="Q24" s="1218"/>
      <c r="R24" s="1218"/>
      <c r="S24" s="1218"/>
      <c r="T24" s="1218"/>
    </row>
    <row r="25" spans="1:20">
      <c r="A25" s="377" t="s">
        <v>0</v>
      </c>
      <c r="T25" s="373"/>
    </row>
    <row r="26" spans="1:20">
      <c r="A26" s="377"/>
      <c r="T26" s="373"/>
    </row>
    <row r="27" spans="1:20">
      <c r="A27" s="377"/>
      <c r="T27" s="373"/>
    </row>
    <row r="28" spans="1:20">
      <c r="A28" s="377"/>
      <c r="T28" s="373"/>
    </row>
    <row r="29" spans="1:20">
      <c r="A29" s="377"/>
      <c r="T29" s="373"/>
    </row>
    <row r="30" spans="1:20">
      <c r="A30" s="377"/>
      <c r="T30" s="373"/>
    </row>
    <row r="31" spans="1:20">
      <c r="A31" s="377"/>
      <c r="T31" s="373"/>
    </row>
    <row r="32" spans="1:20">
      <c r="A32" s="377"/>
      <c r="T32" s="373"/>
    </row>
    <row r="33" spans="1:20">
      <c r="A33" s="377"/>
      <c r="T33" s="373"/>
    </row>
    <row r="34" spans="1:20">
      <c r="A34" s="377"/>
      <c r="T34" s="373"/>
    </row>
    <row r="35" spans="1:20">
      <c r="A35" s="377"/>
      <c r="T35" s="373"/>
    </row>
    <row r="36" spans="1:20">
      <c r="A36" s="377"/>
      <c r="T36" s="373"/>
    </row>
    <row r="37" spans="1:20">
      <c r="A37" s="377"/>
      <c r="T37" s="373"/>
    </row>
    <row r="38" spans="1:20">
      <c r="A38" s="377"/>
      <c r="T38" s="373"/>
    </row>
    <row r="39" spans="1:20">
      <c r="A39" s="377"/>
      <c r="T39" s="373"/>
    </row>
    <row r="40" spans="1:20">
      <c r="A40" s="377"/>
      <c r="T40" s="373"/>
    </row>
    <row r="41" spans="1:20">
      <c r="A41" s="377"/>
      <c r="T41" s="373"/>
    </row>
    <row r="42" spans="1:20">
      <c r="A42" s="377"/>
      <c r="T42" s="373"/>
    </row>
    <row r="43" spans="1:20">
      <c r="A43" s="377"/>
      <c r="T43" s="373"/>
    </row>
    <row r="44" spans="1:20">
      <c r="A44" s="377"/>
      <c r="T44" s="373"/>
    </row>
    <row r="45" spans="1:20">
      <c r="A45" s="377"/>
      <c r="T45" s="373"/>
    </row>
    <row r="46" spans="1:20">
      <c r="A46" s="377"/>
      <c r="T46" s="373"/>
    </row>
    <row r="47" spans="1:20">
      <c r="A47" s="377"/>
      <c r="T47" s="373"/>
    </row>
    <row r="48" spans="1:20">
      <c r="A48" s="369" t="s">
        <v>362</v>
      </c>
      <c r="B48" s="97"/>
      <c r="C48" s="97"/>
      <c r="D48" s="97"/>
      <c r="E48" s="97"/>
      <c r="F48" s="97"/>
      <c r="G48" s="97"/>
      <c r="H48" s="97"/>
      <c r="I48" s="97"/>
      <c r="J48" s="378"/>
      <c r="K48" s="370"/>
      <c r="L48" s="97"/>
      <c r="M48" s="97"/>
      <c r="N48" s="97"/>
      <c r="O48" s="97"/>
      <c r="P48" s="97"/>
      <c r="Q48" s="97"/>
      <c r="R48" s="97"/>
      <c r="S48" s="97"/>
      <c r="T48" s="371"/>
    </row>
    <row r="49" spans="1:20">
      <c r="A49" s="372" t="s">
        <v>363</v>
      </c>
      <c r="T49" s="373"/>
    </row>
    <row r="50" spans="1:20">
      <c r="A50" s="96"/>
      <c r="B50" s="374"/>
      <c r="C50" s="374"/>
      <c r="D50" s="374"/>
      <c r="E50" s="374"/>
      <c r="F50" s="374"/>
      <c r="G50" s="374"/>
      <c r="H50" s="374"/>
      <c r="I50" s="374"/>
      <c r="J50" s="375"/>
      <c r="K50" s="375"/>
      <c r="L50" s="374"/>
      <c r="M50" s="374"/>
      <c r="N50" s="374"/>
      <c r="O50" s="374"/>
      <c r="P50" s="374"/>
      <c r="Q50" s="374"/>
      <c r="R50" s="374"/>
      <c r="S50" s="374"/>
      <c r="T50" s="376"/>
    </row>
  </sheetData>
  <mergeCells count="67">
    <mergeCell ref="N12:N17"/>
    <mergeCell ref="Q12:Q17"/>
    <mergeCell ref="T18:T24"/>
    <mergeCell ref="S12:S17"/>
    <mergeCell ref="P18:P24"/>
    <mergeCell ref="Q18:Q24"/>
    <mergeCell ref="R18:R24"/>
    <mergeCell ref="S18:S24"/>
    <mergeCell ref="T12:T17"/>
    <mergeCell ref="R12:R17"/>
    <mergeCell ref="P12:P17"/>
    <mergeCell ref="O12:O17"/>
    <mergeCell ref="N18:N24"/>
    <mergeCell ref="O18:O24"/>
    <mergeCell ref="C18:C24"/>
    <mergeCell ref="D18:D24"/>
    <mergeCell ref="E18:E24"/>
    <mergeCell ref="F18:F24"/>
    <mergeCell ref="H18:H24"/>
    <mergeCell ref="J18:J24"/>
    <mergeCell ref="K18:K24"/>
    <mergeCell ref="L18:L24"/>
    <mergeCell ref="B5:G5"/>
    <mergeCell ref="H5:M5"/>
    <mergeCell ref="J12:J17"/>
    <mergeCell ref="A9:M9"/>
    <mergeCell ref="A10:B11"/>
    <mergeCell ref="D10:D11"/>
    <mergeCell ref="K12:K17"/>
    <mergeCell ref="M12:M17"/>
    <mergeCell ref="L12:L17"/>
    <mergeCell ref="A12:B24"/>
    <mergeCell ref="D12:D17"/>
    <mergeCell ref="E12:E17"/>
    <mergeCell ref="F12:F17"/>
    <mergeCell ref="C12:C17"/>
    <mergeCell ref="M18:M24"/>
    <mergeCell ref="N6:T6"/>
    <mergeCell ref="N10:N11"/>
    <mergeCell ref="B7:G7"/>
    <mergeCell ref="H7:M7"/>
    <mergeCell ref="L10:L11"/>
    <mergeCell ref="M10:M11"/>
    <mergeCell ref="P10:T10"/>
    <mergeCell ref="N9:T9"/>
    <mergeCell ref="H8:M8"/>
    <mergeCell ref="G10:G11"/>
    <mergeCell ref="E10:E11"/>
    <mergeCell ref="F10:F11"/>
    <mergeCell ref="B6:G6"/>
    <mergeCell ref="H6:M6"/>
    <mergeCell ref="A1:C4"/>
    <mergeCell ref="D1:T4"/>
    <mergeCell ref="I12:I17"/>
    <mergeCell ref="I18:I24"/>
    <mergeCell ref="I10:I11"/>
    <mergeCell ref="G12:G17"/>
    <mergeCell ref="H12:H17"/>
    <mergeCell ref="H10:H11"/>
    <mergeCell ref="G18:G24"/>
    <mergeCell ref="N5:T5"/>
    <mergeCell ref="N7:T7"/>
    <mergeCell ref="B8:G8"/>
    <mergeCell ref="J10:K10"/>
    <mergeCell ref="C10:C11"/>
    <mergeCell ref="N8:T8"/>
    <mergeCell ref="O10:O11"/>
  </mergeCells>
  <phoneticPr fontId="12" type="noConversion"/>
  <printOptions horizontalCentered="1"/>
  <pageMargins left="0" right="0" top="0.25" bottom="0.25" header="0" footer="0"/>
  <pageSetup paperSize="9" scale="8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H79"/>
  <sheetViews>
    <sheetView view="pageBreakPreview" zoomScale="80" zoomScaleNormal="70" zoomScaleSheetLayoutView="80" workbookViewId="0">
      <selection activeCell="A14" sqref="A14"/>
    </sheetView>
  </sheetViews>
  <sheetFormatPr defaultRowHeight="12.75"/>
  <cols>
    <col min="1" max="1" width="9.28515625" customWidth="1"/>
    <col min="9" max="9" width="9.42578125" customWidth="1"/>
    <col min="10" max="10" width="10.28515625" customWidth="1"/>
    <col min="11" max="11" width="21.140625" customWidth="1"/>
    <col min="12" max="12" width="12" customWidth="1"/>
    <col min="13" max="13" width="20.28515625" customWidth="1"/>
    <col min="14" max="14" width="11.42578125" customWidth="1"/>
    <col min="15" max="15" width="20.140625" customWidth="1"/>
    <col min="16" max="16" width="0.7109375" hidden="1" customWidth="1"/>
    <col min="17" max="25" width="9.140625" hidden="1" customWidth="1"/>
    <col min="26" max="26" width="0.7109375" hidden="1" customWidth="1"/>
    <col min="27" max="27" width="9.140625" hidden="1" customWidth="1"/>
    <col min="28" max="28" width="4" customWidth="1"/>
    <col min="32" max="32" width="1.28515625" customWidth="1"/>
    <col min="33" max="34" width="9.140625" hidden="1" customWidth="1"/>
  </cols>
  <sheetData>
    <row r="1" spans="1:34" ht="35.25" customHeight="1" thickBot="1">
      <c r="A1" s="1238" t="s">
        <v>759</v>
      </c>
      <c r="B1" s="1239"/>
      <c r="C1" s="782"/>
      <c r="D1" s="1239" t="s">
        <v>760</v>
      </c>
      <c r="E1" s="1239"/>
      <c r="F1" s="1239"/>
      <c r="G1" s="1239"/>
      <c r="H1" s="783"/>
      <c r="I1" s="783"/>
      <c r="J1" s="783"/>
      <c r="K1" s="1232" t="s">
        <v>761</v>
      </c>
      <c r="L1" s="1232"/>
      <c r="M1" s="784"/>
      <c r="N1" s="785" t="s">
        <v>762</v>
      </c>
      <c r="O1" s="897" t="s">
        <v>904</v>
      </c>
    </row>
    <row r="2" spans="1:34">
      <c r="A2" s="1233" t="s">
        <v>763</v>
      </c>
      <c r="B2" s="1234"/>
      <c r="C2" s="786"/>
      <c r="D2" s="1234" t="s">
        <v>764</v>
      </c>
      <c r="E2" s="1234"/>
      <c r="F2" s="1234"/>
      <c r="G2" s="1234"/>
      <c r="H2" s="898"/>
      <c r="I2" s="898"/>
      <c r="J2" s="898"/>
      <c r="K2" s="787"/>
      <c r="L2" s="788"/>
      <c r="M2" s="898"/>
      <c r="N2" s="789" t="s">
        <v>765</v>
      </c>
      <c r="O2" s="897" t="s">
        <v>904</v>
      </c>
    </row>
    <row r="3" spans="1:34">
      <c r="A3" s="1233" t="s">
        <v>766</v>
      </c>
      <c r="B3" s="1234"/>
      <c r="C3" s="790"/>
      <c r="D3" s="1234" t="s">
        <v>767</v>
      </c>
      <c r="E3" s="1234"/>
      <c r="F3" s="1234"/>
      <c r="G3" s="1234"/>
      <c r="H3" s="1237" t="s">
        <v>768</v>
      </c>
      <c r="I3" s="1237"/>
      <c r="J3" s="1237"/>
      <c r="K3" s="791" t="s">
        <v>920</v>
      </c>
      <c r="L3" s="792"/>
      <c r="M3" s="898"/>
      <c r="N3" s="793" t="s">
        <v>769</v>
      </c>
      <c r="O3" s="794" t="s">
        <v>770</v>
      </c>
    </row>
    <row r="4" spans="1:34">
      <c r="A4" s="956"/>
      <c r="B4" s="957"/>
      <c r="C4" s="790"/>
      <c r="D4" s="957"/>
      <c r="E4" s="957"/>
      <c r="F4" s="957"/>
      <c r="G4" s="957"/>
      <c r="H4" s="958"/>
      <c r="I4" s="958"/>
      <c r="J4" s="958" t="s">
        <v>921</v>
      </c>
      <c r="K4" s="791" t="s">
        <v>919</v>
      </c>
      <c r="L4" s="792"/>
      <c r="M4" s="898"/>
      <c r="N4" s="793"/>
      <c r="O4" s="794"/>
    </row>
    <row r="5" spans="1:34">
      <c r="A5" s="1233" t="s">
        <v>771</v>
      </c>
      <c r="B5" s="1234"/>
      <c r="C5" s="790"/>
      <c r="D5" s="1234" t="s">
        <v>772</v>
      </c>
      <c r="E5" s="1234"/>
      <c r="F5" s="1234"/>
      <c r="G5" s="1234"/>
      <c r="H5" s="1237" t="s">
        <v>773</v>
      </c>
      <c r="I5" s="1237"/>
      <c r="J5" s="1237"/>
      <c r="K5" s="791" t="s">
        <v>903</v>
      </c>
      <c r="L5" s="795"/>
      <c r="M5" s="788"/>
      <c r="N5" s="796" t="s">
        <v>371</v>
      </c>
      <c r="O5" s="797" t="s">
        <v>774</v>
      </c>
    </row>
    <row r="6" spans="1:34">
      <c r="A6" s="1233" t="s">
        <v>775</v>
      </c>
      <c r="B6" s="1234"/>
      <c r="C6" s="790"/>
      <c r="D6" s="1234" t="s">
        <v>776</v>
      </c>
      <c r="E6" s="1234"/>
      <c r="F6" s="1234"/>
      <c r="G6" s="1234"/>
      <c r="H6" s="1237" t="s">
        <v>777</v>
      </c>
      <c r="I6" s="1237"/>
      <c r="J6" s="1237"/>
      <c r="K6" s="798" t="s">
        <v>817</v>
      </c>
      <c r="L6" s="788"/>
      <c r="M6" s="1235"/>
      <c r="N6" s="1235"/>
      <c r="O6" s="799"/>
    </row>
    <row r="7" spans="1:34" ht="13.5" thickBot="1">
      <c r="A7" s="800" t="s">
        <v>778</v>
      </c>
      <c r="B7" s="1236" t="s">
        <v>779</v>
      </c>
      <c r="C7" s="1236"/>
      <c r="D7" s="1236"/>
      <c r="E7" s="1236"/>
      <c r="F7" s="1236"/>
      <c r="G7" s="801"/>
      <c r="H7" s="802"/>
      <c r="I7" s="802"/>
      <c r="J7" s="802"/>
      <c r="K7" s="803"/>
      <c r="L7" s="802"/>
      <c r="M7" s="802"/>
      <c r="N7" s="802"/>
      <c r="O7" s="804"/>
    </row>
    <row r="8" spans="1:34" ht="52.5">
      <c r="A8" s="805" t="s">
        <v>780</v>
      </c>
      <c r="B8" s="806"/>
      <c r="C8" s="807" t="s">
        <v>437</v>
      </c>
      <c r="D8" s="807" t="s">
        <v>781</v>
      </c>
      <c r="E8" s="807" t="s">
        <v>782</v>
      </c>
      <c r="F8" s="807" t="s">
        <v>783</v>
      </c>
      <c r="G8" s="807" t="s">
        <v>784</v>
      </c>
      <c r="H8" s="807" t="s">
        <v>785</v>
      </c>
      <c r="I8" s="807"/>
      <c r="J8" s="808" t="s">
        <v>786</v>
      </c>
      <c r="K8" s="809" t="s">
        <v>787</v>
      </c>
      <c r="L8" s="807" t="s">
        <v>788</v>
      </c>
      <c r="M8" s="810" t="s">
        <v>789</v>
      </c>
      <c r="N8" s="807" t="s">
        <v>790</v>
      </c>
      <c r="O8" s="811" t="s">
        <v>791</v>
      </c>
    </row>
    <row r="9" spans="1:34" ht="20.25" customHeight="1">
      <c r="A9" s="812"/>
      <c r="B9" s="813"/>
      <c r="C9" s="813"/>
      <c r="D9" s="814"/>
      <c r="E9" s="813"/>
      <c r="F9" s="813"/>
      <c r="G9" s="813"/>
      <c r="H9" s="815"/>
      <c r="I9" s="816"/>
      <c r="J9" s="817"/>
      <c r="K9" s="818"/>
      <c r="L9" s="819"/>
      <c r="M9" s="818"/>
      <c r="N9" s="820"/>
      <c r="O9" s="821" t="s">
        <v>421</v>
      </c>
    </row>
    <row r="10" spans="1:34" ht="40.5" customHeight="1">
      <c r="A10" s="822">
        <v>10</v>
      </c>
      <c r="B10" s="823"/>
      <c r="C10" s="823"/>
      <c r="D10" s="823"/>
      <c r="E10" s="823"/>
      <c r="F10" s="823"/>
      <c r="G10" s="823"/>
      <c r="H10" s="823"/>
      <c r="I10" s="823"/>
      <c r="J10" s="824" t="s">
        <v>421</v>
      </c>
      <c r="K10" s="824" t="s">
        <v>852</v>
      </c>
      <c r="L10" s="823" t="s">
        <v>421</v>
      </c>
      <c r="M10" s="824"/>
      <c r="N10" s="823" t="s">
        <v>421</v>
      </c>
      <c r="O10" s="825" t="s">
        <v>792</v>
      </c>
    </row>
    <row r="11" spans="1:34" ht="36">
      <c r="A11" s="826"/>
      <c r="B11" s="827"/>
      <c r="C11" s="828"/>
      <c r="D11" s="829"/>
      <c r="E11" s="829"/>
      <c r="F11" s="828"/>
      <c r="G11" s="829"/>
      <c r="H11" s="829"/>
      <c r="I11" s="830"/>
      <c r="J11" s="831" t="s">
        <v>421</v>
      </c>
      <c r="K11" s="832" t="s">
        <v>793</v>
      </c>
      <c r="L11" s="832" t="s">
        <v>421</v>
      </c>
      <c r="M11" s="901" t="s">
        <v>819</v>
      </c>
      <c r="N11" s="832" t="s">
        <v>421</v>
      </c>
      <c r="O11" s="833" t="s">
        <v>794</v>
      </c>
    </row>
    <row r="12" spans="1:34" ht="25.5">
      <c r="A12" s="834"/>
      <c r="B12" s="827"/>
      <c r="C12" s="828"/>
      <c r="D12" s="828"/>
      <c r="E12" s="829"/>
      <c r="F12" s="828"/>
      <c r="G12" s="829"/>
      <c r="H12" s="828"/>
      <c r="I12" s="830"/>
      <c r="J12" s="835" t="s">
        <v>421</v>
      </c>
      <c r="K12" s="836" t="s">
        <v>795</v>
      </c>
      <c r="L12" s="836" t="s">
        <v>421</v>
      </c>
      <c r="M12" s="902" t="s">
        <v>922</v>
      </c>
      <c r="N12" s="836" t="s">
        <v>421</v>
      </c>
      <c r="O12" s="837" t="s">
        <v>796</v>
      </c>
    </row>
    <row r="13" spans="1:34" ht="81" customHeight="1">
      <c r="A13" s="834"/>
      <c r="B13" s="838"/>
      <c r="C13" s="828"/>
      <c r="D13" s="828"/>
      <c r="E13" s="829"/>
      <c r="F13" s="828"/>
      <c r="G13" s="829"/>
      <c r="H13" s="828"/>
      <c r="I13" s="830"/>
      <c r="J13" s="839"/>
      <c r="K13" s="840" t="s">
        <v>797</v>
      </c>
      <c r="L13" s="841"/>
      <c r="M13" s="840" t="s">
        <v>798</v>
      </c>
      <c r="N13" s="841"/>
      <c r="O13" s="842"/>
      <c r="AH13" t="s">
        <v>891</v>
      </c>
    </row>
    <row r="14" spans="1:34" ht="42.75" customHeight="1">
      <c r="A14" s="822"/>
      <c r="B14" s="823"/>
      <c r="C14" s="823"/>
      <c r="D14" s="823"/>
      <c r="E14" s="823"/>
      <c r="F14" s="823"/>
      <c r="G14" s="823"/>
      <c r="H14" s="843"/>
      <c r="I14" s="843"/>
      <c r="J14" s="824" t="s">
        <v>421</v>
      </c>
      <c r="K14" s="824" t="s">
        <v>799</v>
      </c>
      <c r="L14" s="824" t="s">
        <v>421</v>
      </c>
      <c r="M14" s="824" t="s">
        <v>800</v>
      </c>
      <c r="N14" s="824" t="s">
        <v>421</v>
      </c>
      <c r="O14" s="825"/>
    </row>
    <row r="15" spans="1:34" ht="15">
      <c r="A15" s="844"/>
      <c r="B15" s="845"/>
      <c r="C15" s="846"/>
      <c r="D15" s="846"/>
      <c r="E15" s="847"/>
      <c r="F15" s="846"/>
      <c r="G15" s="846"/>
      <c r="H15" s="847"/>
      <c r="I15" s="848"/>
      <c r="J15" s="849"/>
      <c r="K15" s="850"/>
      <c r="L15" s="851"/>
      <c r="M15" s="852"/>
      <c r="N15" s="851"/>
      <c r="O15" s="837"/>
    </row>
    <row r="16" spans="1:34" ht="24.75" customHeight="1">
      <c r="A16" s="822">
        <v>20</v>
      </c>
      <c r="B16" s="823"/>
      <c r="C16" s="823"/>
      <c r="D16" s="823"/>
      <c r="E16" s="823"/>
      <c r="F16" s="823"/>
      <c r="G16" s="823"/>
      <c r="H16" s="843"/>
      <c r="I16" s="843"/>
      <c r="J16" s="824"/>
      <c r="K16" s="824" t="s">
        <v>981</v>
      </c>
      <c r="L16" s="824"/>
      <c r="M16" s="824"/>
      <c r="N16" s="824"/>
      <c r="O16" s="825"/>
    </row>
    <row r="17" spans="1:15" ht="56.25" customHeight="1">
      <c r="A17" s="853"/>
      <c r="B17" s="854"/>
      <c r="C17" s="855"/>
      <c r="D17" s="855"/>
      <c r="E17" s="856"/>
      <c r="F17" s="855"/>
      <c r="G17" s="855"/>
      <c r="H17" s="857"/>
      <c r="I17" s="858"/>
      <c r="J17" s="849"/>
      <c r="K17" s="903" t="s">
        <v>820</v>
      </c>
      <c r="L17" s="851"/>
      <c r="M17" s="841" t="s">
        <v>801</v>
      </c>
      <c r="N17" s="851"/>
      <c r="O17" s="930" t="s">
        <v>802</v>
      </c>
    </row>
    <row r="18" spans="1:15" ht="36">
      <c r="A18" s="860"/>
      <c r="B18" s="854"/>
      <c r="C18" s="855"/>
      <c r="D18" s="855"/>
      <c r="E18" s="856"/>
      <c r="F18" s="855"/>
      <c r="G18" s="855"/>
      <c r="H18" s="857"/>
      <c r="I18" s="858"/>
      <c r="J18" s="861"/>
      <c r="K18" s="862" t="s">
        <v>803</v>
      </c>
      <c r="L18" s="863" t="s">
        <v>421</v>
      </c>
      <c r="M18" s="862" t="s">
        <v>801</v>
      </c>
      <c r="N18" s="863" t="s">
        <v>421</v>
      </c>
      <c r="O18" s="864" t="s">
        <v>804</v>
      </c>
    </row>
    <row r="19" spans="1:15" ht="24">
      <c r="A19" s="826"/>
      <c r="B19" s="865"/>
      <c r="C19" s="828"/>
      <c r="D19" s="828"/>
      <c r="E19" s="829"/>
      <c r="F19" s="828"/>
      <c r="G19" s="828"/>
      <c r="H19" s="830"/>
      <c r="I19" s="858"/>
      <c r="J19" s="861"/>
      <c r="K19" s="862" t="s">
        <v>805</v>
      </c>
      <c r="L19" s="863"/>
      <c r="M19" s="862"/>
      <c r="N19" s="863"/>
      <c r="O19" s="866"/>
    </row>
    <row r="20" spans="1:15" ht="30.75" customHeight="1">
      <c r="A20" s="822">
        <v>30</v>
      </c>
      <c r="B20" s="823"/>
      <c r="C20" s="823"/>
      <c r="D20" s="823"/>
      <c r="E20" s="823"/>
      <c r="F20" s="823"/>
      <c r="G20" s="823"/>
      <c r="H20" s="843"/>
      <c r="I20" s="843"/>
      <c r="J20" s="824"/>
      <c r="K20" s="824" t="s">
        <v>818</v>
      </c>
      <c r="L20" s="824"/>
      <c r="M20" s="824"/>
      <c r="N20" s="824"/>
      <c r="O20" s="825"/>
    </row>
    <row r="21" spans="1:15" ht="24">
      <c r="A21" s="853"/>
      <c r="B21" s="854"/>
      <c r="C21" s="855"/>
      <c r="D21" s="855"/>
      <c r="E21" s="856"/>
      <c r="F21" s="855"/>
      <c r="G21" s="855"/>
      <c r="H21" s="857"/>
      <c r="I21" s="858"/>
      <c r="J21" s="861"/>
      <c r="K21" s="931" t="s">
        <v>821</v>
      </c>
      <c r="L21" s="867"/>
      <c r="M21" s="868"/>
      <c r="N21" s="867"/>
      <c r="O21" s="869"/>
    </row>
    <row r="22" spans="1:15" ht="45">
      <c r="A22" s="826"/>
      <c r="B22" s="865"/>
      <c r="C22" s="828"/>
      <c r="D22" s="828"/>
      <c r="E22" s="829"/>
      <c r="F22" s="828"/>
      <c r="G22" s="828"/>
      <c r="H22" s="830"/>
      <c r="I22" s="858"/>
      <c r="J22" s="861"/>
      <c r="K22" s="862" t="s">
        <v>803</v>
      </c>
      <c r="L22" s="870"/>
      <c r="M22" s="832" t="s">
        <v>806</v>
      </c>
      <c r="N22" s="871"/>
      <c r="O22" s="859" t="s">
        <v>802</v>
      </c>
    </row>
    <row r="23" spans="1:15" ht="24">
      <c r="A23" s="853"/>
      <c r="B23" s="854"/>
      <c r="C23" s="855"/>
      <c r="D23" s="855"/>
      <c r="E23" s="856"/>
      <c r="F23" s="855"/>
      <c r="G23" s="855"/>
      <c r="H23" s="857"/>
      <c r="I23" s="858"/>
      <c r="J23" s="861"/>
      <c r="K23" s="868" t="s">
        <v>805</v>
      </c>
      <c r="L23" s="870"/>
      <c r="M23" s="872"/>
      <c r="N23" s="870"/>
      <c r="O23" s="873" t="s">
        <v>807</v>
      </c>
    </row>
    <row r="24" spans="1:15" ht="24">
      <c r="A24" s="834"/>
      <c r="B24" s="865"/>
      <c r="C24" s="828"/>
      <c r="D24" s="828"/>
      <c r="E24" s="829"/>
      <c r="F24" s="828"/>
      <c r="G24" s="828"/>
      <c r="H24" s="830"/>
      <c r="I24" s="858"/>
      <c r="J24" s="861"/>
      <c r="K24" s="874" t="s">
        <v>822</v>
      </c>
      <c r="L24" s="870"/>
      <c r="M24" s="871"/>
      <c r="N24" s="870"/>
      <c r="O24" s="875"/>
    </row>
    <row r="25" spans="1:15" ht="25.5" customHeight="1">
      <c r="A25" s="822">
        <v>40</v>
      </c>
      <c r="B25" s="823"/>
      <c r="C25" s="823"/>
      <c r="D25" s="823"/>
      <c r="E25" s="823"/>
      <c r="F25" s="823"/>
      <c r="G25" s="823"/>
      <c r="H25" s="843"/>
      <c r="I25" s="843"/>
      <c r="J25" s="824"/>
      <c r="K25" s="824" t="s">
        <v>996</v>
      </c>
      <c r="L25" s="824"/>
      <c r="M25" s="824"/>
      <c r="N25" s="824"/>
      <c r="O25" s="825"/>
    </row>
    <row r="26" spans="1:15" ht="25.5" customHeight="1">
      <c r="A26" s="822">
        <v>50</v>
      </c>
      <c r="B26" s="823"/>
      <c r="C26" s="823"/>
      <c r="D26" s="823"/>
      <c r="E26" s="823"/>
      <c r="F26" s="823"/>
      <c r="G26" s="823"/>
      <c r="H26" s="843"/>
      <c r="I26" s="843"/>
      <c r="J26" s="824"/>
      <c r="K26" s="824" t="s">
        <v>1003</v>
      </c>
      <c r="L26" s="824"/>
      <c r="M26" s="824"/>
      <c r="N26" s="824"/>
      <c r="O26" s="825"/>
    </row>
    <row r="27" spans="1:15" ht="25.5" customHeight="1">
      <c r="A27" s="822">
        <v>60</v>
      </c>
      <c r="B27" s="823"/>
      <c r="C27" s="823"/>
      <c r="D27" s="823"/>
      <c r="E27" s="823"/>
      <c r="F27" s="823"/>
      <c r="G27" s="823"/>
      <c r="H27" s="843"/>
      <c r="I27" s="843"/>
      <c r="J27" s="824"/>
      <c r="K27" s="824" t="s">
        <v>859</v>
      </c>
      <c r="L27" s="824"/>
      <c r="M27" s="824"/>
      <c r="N27" s="824"/>
      <c r="O27" s="825"/>
    </row>
    <row r="28" spans="1:15" ht="42.75">
      <c r="A28" s="876"/>
      <c r="B28" s="845"/>
      <c r="C28" s="846"/>
      <c r="D28" s="846"/>
      <c r="E28" s="847"/>
      <c r="F28" s="846"/>
      <c r="G28" s="846"/>
      <c r="H28" s="877"/>
      <c r="I28" s="858"/>
      <c r="J28" s="861"/>
      <c r="K28" s="931" t="s">
        <v>823</v>
      </c>
      <c r="L28" s="870"/>
      <c r="M28" s="832" t="s">
        <v>806</v>
      </c>
      <c r="N28" s="871"/>
      <c r="O28" s="930" t="s">
        <v>802</v>
      </c>
    </row>
    <row r="29" spans="1:15" ht="36">
      <c r="A29" s="834"/>
      <c r="B29" s="854"/>
      <c r="C29" s="855"/>
      <c r="D29" s="855"/>
      <c r="E29" s="856"/>
      <c r="F29" s="855"/>
      <c r="G29" s="855"/>
      <c r="H29" s="857"/>
      <c r="I29" s="858"/>
      <c r="J29" s="861"/>
      <c r="K29" s="862" t="s">
        <v>803</v>
      </c>
      <c r="L29" s="863" t="s">
        <v>421</v>
      </c>
      <c r="M29" s="862" t="s">
        <v>801</v>
      </c>
      <c r="N29" s="863" t="s">
        <v>421</v>
      </c>
      <c r="O29" s="864" t="s">
        <v>804</v>
      </c>
    </row>
    <row r="30" spans="1:15" ht="24">
      <c r="A30" s="860"/>
      <c r="B30" s="854"/>
      <c r="C30" s="855"/>
      <c r="D30" s="855"/>
      <c r="E30" s="856"/>
      <c r="F30" s="855"/>
      <c r="G30" s="855"/>
      <c r="H30" s="857"/>
      <c r="I30" s="858"/>
      <c r="J30" s="861"/>
      <c r="K30" s="862" t="s">
        <v>805</v>
      </c>
      <c r="L30" s="863"/>
      <c r="M30" s="862"/>
      <c r="N30" s="863"/>
      <c r="O30" s="866"/>
    </row>
    <row r="31" spans="1:15" ht="36">
      <c r="A31" s="834"/>
      <c r="B31" s="865"/>
      <c r="C31" s="828"/>
      <c r="D31" s="828"/>
      <c r="E31" s="829"/>
      <c r="F31" s="828"/>
      <c r="G31" s="828"/>
      <c r="H31" s="830"/>
      <c r="I31" s="858"/>
      <c r="J31" s="861"/>
      <c r="K31" s="878" t="s">
        <v>808</v>
      </c>
      <c r="L31" s="879"/>
      <c r="M31" s="878"/>
      <c r="N31" s="879"/>
      <c r="O31" s="880"/>
    </row>
    <row r="32" spans="1:15" ht="28.5" customHeight="1">
      <c r="A32" s="822">
        <v>70</v>
      </c>
      <c r="B32" s="823"/>
      <c r="C32" s="823"/>
      <c r="D32" s="823"/>
      <c r="E32" s="823"/>
      <c r="F32" s="823"/>
      <c r="G32" s="823"/>
      <c r="H32" s="843"/>
      <c r="I32" s="843"/>
      <c r="J32" s="824"/>
      <c r="K32" s="824" t="s">
        <v>853</v>
      </c>
      <c r="L32" s="824"/>
      <c r="M32" s="824"/>
      <c r="N32" s="824"/>
      <c r="O32" s="825"/>
    </row>
    <row r="33" spans="1:15" ht="25.5">
      <c r="A33" s="853"/>
      <c r="B33" s="854"/>
      <c r="C33" s="855"/>
      <c r="D33" s="855"/>
      <c r="E33" s="856"/>
      <c r="F33" s="855"/>
      <c r="G33" s="855"/>
      <c r="H33" s="857"/>
      <c r="I33" s="858"/>
      <c r="J33" s="861"/>
      <c r="K33" s="903" t="s">
        <v>884</v>
      </c>
      <c r="L33" s="870"/>
      <c r="M33" s="832"/>
      <c r="N33" s="871"/>
      <c r="O33" s="859"/>
    </row>
    <row r="34" spans="1:15" ht="42.75">
      <c r="A34" s="853"/>
      <c r="B34" s="854"/>
      <c r="C34" s="855"/>
      <c r="D34" s="855"/>
      <c r="E34" s="856"/>
      <c r="F34" s="855"/>
      <c r="G34" s="855"/>
      <c r="H34" s="857"/>
      <c r="I34" s="858"/>
      <c r="J34" s="861"/>
      <c r="K34" s="862" t="s">
        <v>803</v>
      </c>
      <c r="L34" s="870"/>
      <c r="M34" s="832" t="s">
        <v>806</v>
      </c>
      <c r="N34" s="871"/>
      <c r="O34" s="930" t="s">
        <v>802</v>
      </c>
    </row>
    <row r="35" spans="1:15" ht="32.25" customHeight="1">
      <c r="A35" s="881"/>
      <c r="B35" s="845"/>
      <c r="C35" s="846"/>
      <c r="D35" s="846"/>
      <c r="E35" s="847"/>
      <c r="F35" s="846"/>
      <c r="G35" s="846"/>
      <c r="H35" s="877"/>
      <c r="I35" s="858"/>
      <c r="J35" s="861"/>
      <c r="K35" s="862"/>
      <c r="L35" s="863" t="s">
        <v>421</v>
      </c>
      <c r="M35" s="886" t="s">
        <v>809</v>
      </c>
      <c r="N35" s="884"/>
      <c r="O35" s="864" t="s">
        <v>804</v>
      </c>
    </row>
    <row r="36" spans="1:15" ht="24">
      <c r="A36" s="834"/>
      <c r="B36" s="865"/>
      <c r="C36" s="828"/>
      <c r="D36" s="828"/>
      <c r="E36" s="829"/>
      <c r="F36" s="828"/>
      <c r="G36" s="828"/>
      <c r="H36" s="830"/>
      <c r="I36" s="858"/>
      <c r="J36" s="882"/>
      <c r="K36" s="878" t="s">
        <v>805</v>
      </c>
      <c r="L36" s="879"/>
      <c r="M36" s="878"/>
      <c r="N36" s="879"/>
      <c r="O36" s="880"/>
    </row>
    <row r="37" spans="1:15" ht="36">
      <c r="A37" s="853"/>
      <c r="B37" s="854"/>
      <c r="C37" s="855"/>
      <c r="D37" s="855"/>
      <c r="E37" s="856"/>
      <c r="F37" s="855"/>
      <c r="G37" s="855"/>
      <c r="H37" s="857"/>
      <c r="I37" s="883"/>
      <c r="J37" s="861"/>
      <c r="K37" s="868" t="s">
        <v>808</v>
      </c>
      <c r="L37" s="884"/>
      <c r="M37" s="868"/>
      <c r="N37" s="884"/>
      <c r="O37" s="885"/>
    </row>
    <row r="38" spans="1:15" ht="24" customHeight="1">
      <c r="A38" s="822">
        <v>80</v>
      </c>
      <c r="B38" s="823"/>
      <c r="C38" s="823"/>
      <c r="D38" s="823"/>
      <c r="E38" s="823"/>
      <c r="F38" s="823"/>
      <c r="G38" s="823"/>
      <c r="H38" s="843"/>
      <c r="I38" s="843"/>
      <c r="J38" s="824"/>
      <c r="K38" s="824" t="s">
        <v>855</v>
      </c>
      <c r="L38" s="824"/>
      <c r="M38" s="824"/>
      <c r="N38" s="824"/>
      <c r="O38" s="825"/>
    </row>
    <row r="39" spans="1:15" ht="25.5">
      <c r="A39" s="853"/>
      <c r="B39" s="854"/>
      <c r="C39" s="855"/>
      <c r="D39" s="855"/>
      <c r="E39" s="856"/>
      <c r="F39" s="855"/>
      <c r="G39" s="855"/>
      <c r="H39" s="857"/>
      <c r="I39" s="883"/>
      <c r="J39" s="861"/>
      <c r="K39" s="904" t="s">
        <v>825</v>
      </c>
      <c r="L39" s="884"/>
      <c r="M39" s="886"/>
      <c r="N39" s="884"/>
      <c r="O39" s="885"/>
    </row>
    <row r="40" spans="1:15" ht="42.75">
      <c r="A40" s="853"/>
      <c r="B40" s="854"/>
      <c r="C40" s="855"/>
      <c r="D40" s="855"/>
      <c r="E40" s="856"/>
      <c r="F40" s="855"/>
      <c r="G40" s="855"/>
      <c r="H40" s="857"/>
      <c r="I40" s="883"/>
      <c r="J40" s="861"/>
      <c r="K40" s="862" t="s">
        <v>803</v>
      </c>
      <c r="L40" s="884"/>
      <c r="M40" s="862" t="s">
        <v>801</v>
      </c>
      <c r="N40" s="884"/>
      <c r="O40" s="930" t="s">
        <v>802</v>
      </c>
    </row>
    <row r="41" spans="1:15" ht="27.75" customHeight="1">
      <c r="A41" s="853"/>
      <c r="B41" s="854"/>
      <c r="C41" s="855"/>
      <c r="D41" s="855"/>
      <c r="E41" s="856"/>
      <c r="F41" s="855"/>
      <c r="G41" s="855"/>
      <c r="H41" s="857"/>
      <c r="I41" s="883"/>
      <c r="J41" s="861"/>
      <c r="K41" s="862"/>
      <c r="L41" s="884"/>
      <c r="M41" s="886" t="s">
        <v>809</v>
      </c>
      <c r="N41" s="884"/>
      <c r="O41" s="864" t="s">
        <v>804</v>
      </c>
    </row>
    <row r="42" spans="1:15" ht="24">
      <c r="A42" s="853"/>
      <c r="B42" s="854"/>
      <c r="C42" s="855"/>
      <c r="D42" s="855"/>
      <c r="E42" s="856"/>
      <c r="F42" s="855"/>
      <c r="G42" s="855"/>
      <c r="H42" s="857"/>
      <c r="I42" s="883"/>
      <c r="J42" s="861"/>
      <c r="K42" s="878" t="s">
        <v>805</v>
      </c>
      <c r="L42" s="884"/>
      <c r="M42" s="886"/>
      <c r="N42" s="884"/>
      <c r="O42" s="885"/>
    </row>
    <row r="43" spans="1:15" ht="36">
      <c r="A43" s="853"/>
      <c r="B43" s="854"/>
      <c r="C43" s="855"/>
      <c r="D43" s="855"/>
      <c r="E43" s="856"/>
      <c r="F43" s="855"/>
      <c r="G43" s="855"/>
      <c r="H43" s="857"/>
      <c r="I43" s="883"/>
      <c r="J43" s="861"/>
      <c r="K43" s="868" t="s">
        <v>808</v>
      </c>
      <c r="L43" s="884"/>
      <c r="M43" s="886"/>
      <c r="N43" s="884"/>
      <c r="O43" s="885"/>
    </row>
    <row r="44" spans="1:15" ht="36" customHeight="1">
      <c r="A44" s="822">
        <v>90</v>
      </c>
      <c r="B44" s="823"/>
      <c r="C44" s="823"/>
      <c r="D44" s="823"/>
      <c r="E44" s="823"/>
      <c r="F44" s="823"/>
      <c r="G44" s="823"/>
      <c r="H44" s="843"/>
      <c r="I44" s="843"/>
      <c r="J44" s="824"/>
      <c r="K44" s="824" t="s">
        <v>1076</v>
      </c>
      <c r="L44" s="824"/>
      <c r="M44" s="824"/>
      <c r="N44" s="824"/>
      <c r="O44" s="825"/>
    </row>
    <row r="45" spans="1:15" ht="25.5">
      <c r="A45" s="853"/>
      <c r="B45" s="854"/>
      <c r="C45" s="855"/>
      <c r="D45" s="855"/>
      <c r="E45" s="856"/>
      <c r="F45" s="855"/>
      <c r="G45" s="855"/>
      <c r="H45" s="857"/>
      <c r="I45" s="883"/>
      <c r="J45" s="861"/>
      <c r="K45" s="904" t="s">
        <v>857</v>
      </c>
      <c r="L45" s="884"/>
      <c r="M45" s="886"/>
      <c r="N45" s="884"/>
      <c r="O45" s="885"/>
    </row>
    <row r="46" spans="1:15" ht="42.75">
      <c r="A46" s="853"/>
      <c r="B46" s="854"/>
      <c r="C46" s="855"/>
      <c r="D46" s="855"/>
      <c r="E46" s="856"/>
      <c r="F46" s="855"/>
      <c r="G46" s="855"/>
      <c r="H46" s="857"/>
      <c r="I46" s="883"/>
      <c r="J46" s="861"/>
      <c r="K46" s="862" t="s">
        <v>803</v>
      </c>
      <c r="L46" s="884"/>
      <c r="M46" s="862" t="s">
        <v>801</v>
      </c>
      <c r="N46" s="884"/>
      <c r="O46" s="930" t="s">
        <v>802</v>
      </c>
    </row>
    <row r="47" spans="1:15" ht="32.25" customHeight="1">
      <c r="A47" s="853"/>
      <c r="B47" s="854"/>
      <c r="C47" s="855"/>
      <c r="D47" s="855"/>
      <c r="E47" s="856"/>
      <c r="F47" s="855"/>
      <c r="G47" s="855"/>
      <c r="H47" s="857"/>
      <c r="I47" s="883"/>
      <c r="J47" s="861"/>
      <c r="K47" s="862"/>
      <c r="L47" s="884"/>
      <c r="M47" s="886" t="s">
        <v>809</v>
      </c>
      <c r="N47" s="884"/>
      <c r="O47" s="864" t="s">
        <v>804</v>
      </c>
    </row>
    <row r="48" spans="1:15" ht="24">
      <c r="A48" s="853"/>
      <c r="B48" s="854"/>
      <c r="C48" s="855"/>
      <c r="D48" s="855"/>
      <c r="E48" s="856"/>
      <c r="F48" s="855"/>
      <c r="G48" s="855"/>
      <c r="H48" s="857"/>
      <c r="I48" s="883"/>
      <c r="J48" s="861"/>
      <c r="K48" s="878" t="s">
        <v>805</v>
      </c>
      <c r="L48" s="884"/>
      <c r="M48" s="886"/>
      <c r="N48" s="884"/>
      <c r="O48" s="885"/>
    </row>
    <row r="49" spans="1:15" ht="36">
      <c r="A49" s="853"/>
      <c r="B49" s="854"/>
      <c r="C49" s="855"/>
      <c r="D49" s="855"/>
      <c r="E49" s="856"/>
      <c r="F49" s="855"/>
      <c r="G49" s="855"/>
      <c r="H49" s="857"/>
      <c r="I49" s="883"/>
      <c r="J49" s="861"/>
      <c r="K49" s="868" t="s">
        <v>808</v>
      </c>
      <c r="L49" s="884"/>
      <c r="M49" s="886"/>
      <c r="N49" s="884"/>
      <c r="O49" s="885"/>
    </row>
    <row r="50" spans="1:15" ht="15">
      <c r="A50" s="853"/>
      <c r="B50" s="856"/>
      <c r="C50" s="855"/>
      <c r="D50" s="855"/>
      <c r="E50" s="856"/>
      <c r="F50" s="855"/>
      <c r="G50" s="855"/>
      <c r="H50" s="857"/>
      <c r="I50" s="883"/>
      <c r="J50" s="861"/>
      <c r="K50" s="868"/>
      <c r="L50" s="884"/>
      <c r="M50" s="886"/>
      <c r="N50" s="884"/>
      <c r="O50" s="885"/>
    </row>
    <row r="51" spans="1:15" ht="30" customHeight="1">
      <c r="A51" s="822">
        <v>100</v>
      </c>
      <c r="B51" s="823"/>
      <c r="C51" s="823"/>
      <c r="D51" s="823"/>
      <c r="E51" s="823"/>
      <c r="F51" s="823"/>
      <c r="G51" s="823"/>
      <c r="H51" s="843"/>
      <c r="I51" s="843"/>
      <c r="J51" s="824"/>
      <c r="K51" s="824" t="s">
        <v>1075</v>
      </c>
      <c r="L51" s="824"/>
      <c r="M51" s="824"/>
      <c r="N51" s="824"/>
      <c r="O51" s="825"/>
    </row>
    <row r="52" spans="1:15" ht="39.75" customHeight="1">
      <c r="A52" s="822">
        <v>110</v>
      </c>
      <c r="B52" s="823"/>
      <c r="C52" s="823"/>
      <c r="D52" s="823"/>
      <c r="E52" s="823"/>
      <c r="F52" s="823"/>
      <c r="G52" s="823"/>
      <c r="H52" s="843"/>
      <c r="I52" s="843"/>
      <c r="J52" s="824"/>
      <c r="K52" s="824" t="s">
        <v>1023</v>
      </c>
      <c r="L52" s="824"/>
      <c r="M52" s="824"/>
      <c r="N52" s="824"/>
      <c r="O52" s="825"/>
    </row>
    <row r="53" spans="1:15" ht="38.25">
      <c r="A53" s="853"/>
      <c r="B53" s="854"/>
      <c r="C53" s="855"/>
      <c r="D53" s="855"/>
      <c r="E53" s="856"/>
      <c r="F53" s="855"/>
      <c r="G53" s="855"/>
      <c r="H53" s="857"/>
      <c r="I53" s="883"/>
      <c r="J53" s="861"/>
      <c r="K53" s="904" t="s">
        <v>856</v>
      </c>
      <c r="L53" s="884"/>
      <c r="M53" s="886"/>
      <c r="N53" s="884"/>
      <c r="O53" s="885"/>
    </row>
    <row r="54" spans="1:15" ht="24">
      <c r="A54" s="853"/>
      <c r="B54" s="854"/>
      <c r="C54" s="855"/>
      <c r="D54" s="855"/>
      <c r="E54" s="856"/>
      <c r="F54" s="855"/>
      <c r="G54" s="855"/>
      <c r="H54" s="857"/>
      <c r="I54" s="883"/>
      <c r="J54" s="861"/>
      <c r="K54" s="862" t="s">
        <v>803</v>
      </c>
      <c r="L54" s="884"/>
      <c r="M54" s="862" t="s">
        <v>801</v>
      </c>
      <c r="N54" s="884"/>
      <c r="O54" s="859"/>
    </row>
    <row r="55" spans="1:15" ht="30" customHeight="1">
      <c r="A55" s="853"/>
      <c r="B55" s="854"/>
      <c r="C55" s="855"/>
      <c r="D55" s="855"/>
      <c r="E55" s="856"/>
      <c r="F55" s="855"/>
      <c r="G55" s="855"/>
      <c r="H55" s="857"/>
      <c r="I55" s="883"/>
      <c r="J55" s="861"/>
      <c r="K55" s="862"/>
      <c r="L55" s="884"/>
      <c r="M55" s="886" t="s">
        <v>809</v>
      </c>
      <c r="N55" s="884"/>
      <c r="O55" s="864" t="s">
        <v>804</v>
      </c>
    </row>
    <row r="56" spans="1:15" ht="24">
      <c r="A56" s="853"/>
      <c r="B56" s="854"/>
      <c r="C56" s="855"/>
      <c r="D56" s="855"/>
      <c r="E56" s="856"/>
      <c r="F56" s="855"/>
      <c r="G56" s="855"/>
      <c r="H56" s="857"/>
      <c r="I56" s="883"/>
      <c r="J56" s="861"/>
      <c r="K56" s="878" t="s">
        <v>805</v>
      </c>
      <c r="L56" s="884"/>
      <c r="M56" s="886"/>
      <c r="N56" s="884"/>
      <c r="O56" s="885"/>
    </row>
    <row r="57" spans="1:15" ht="36">
      <c r="A57" s="853"/>
      <c r="B57" s="854"/>
      <c r="C57" s="855"/>
      <c r="D57" s="855"/>
      <c r="E57" s="856"/>
      <c r="F57" s="855"/>
      <c r="G57" s="855"/>
      <c r="H57" s="857"/>
      <c r="I57" s="883"/>
      <c r="J57" s="861"/>
      <c r="K57" s="868" t="s">
        <v>808</v>
      </c>
      <c r="L57" s="884"/>
      <c r="M57" s="886"/>
      <c r="N57" s="884"/>
      <c r="O57" s="885"/>
    </row>
    <row r="58" spans="1:15" ht="15">
      <c r="A58" s="853"/>
      <c r="B58" s="856"/>
      <c r="C58" s="855"/>
      <c r="D58" s="855"/>
      <c r="E58" s="856"/>
      <c r="F58" s="855"/>
      <c r="G58" s="855"/>
      <c r="H58" s="857"/>
      <c r="I58" s="883"/>
      <c r="J58" s="861"/>
      <c r="K58" s="868"/>
      <c r="L58" s="884"/>
      <c r="M58" s="886"/>
      <c r="N58" s="884"/>
      <c r="O58" s="885"/>
    </row>
    <row r="59" spans="1:15" ht="42.75" customHeight="1">
      <c r="A59" s="822">
        <v>120</v>
      </c>
      <c r="B59" s="823"/>
      <c r="C59" s="823"/>
      <c r="D59" s="823"/>
      <c r="E59" s="823"/>
      <c r="F59" s="823"/>
      <c r="G59" s="823"/>
      <c r="H59" s="843"/>
      <c r="I59" s="843"/>
      <c r="J59" s="824"/>
      <c r="K59" s="824" t="s">
        <v>1028</v>
      </c>
      <c r="L59" s="824"/>
      <c r="M59" s="824"/>
      <c r="N59" s="824"/>
      <c r="O59" s="825"/>
    </row>
    <row r="60" spans="1:15" ht="31.5" customHeight="1">
      <c r="A60" s="822">
        <v>130</v>
      </c>
      <c r="B60" s="823"/>
      <c r="C60" s="823"/>
      <c r="D60" s="823"/>
      <c r="E60" s="823"/>
      <c r="F60" s="823"/>
      <c r="G60" s="823"/>
      <c r="H60" s="843"/>
      <c r="I60" s="843"/>
      <c r="J60" s="824"/>
      <c r="K60" s="824" t="s">
        <v>1039</v>
      </c>
      <c r="L60" s="824"/>
      <c r="M60" s="824"/>
      <c r="N60" s="824"/>
      <c r="O60" s="825"/>
    </row>
    <row r="61" spans="1:15" ht="44.25" customHeight="1">
      <c r="A61" s="853"/>
      <c r="B61" s="854"/>
      <c r="C61" s="855"/>
      <c r="D61" s="855"/>
      <c r="E61" s="856"/>
      <c r="F61" s="855"/>
      <c r="G61" s="855"/>
      <c r="H61" s="857"/>
      <c r="I61" s="883"/>
      <c r="J61" s="861"/>
      <c r="K61" s="934" t="s">
        <v>826</v>
      </c>
      <c r="L61" s="884"/>
      <c r="M61" s="886"/>
      <c r="N61" s="884"/>
      <c r="O61" s="885"/>
    </row>
    <row r="62" spans="1:15" ht="24" customHeight="1">
      <c r="A62" s="853"/>
      <c r="B62" s="854"/>
      <c r="C62" s="855"/>
      <c r="D62" s="855"/>
      <c r="E62" s="856"/>
      <c r="F62" s="855"/>
      <c r="G62" s="855"/>
      <c r="H62" s="857"/>
      <c r="I62" s="883"/>
      <c r="J62" s="861"/>
      <c r="K62" s="862" t="s">
        <v>803</v>
      </c>
      <c r="L62" s="884"/>
      <c r="M62" s="862" t="s">
        <v>801</v>
      </c>
      <c r="N62" s="884"/>
      <c r="O62" s="930"/>
    </row>
    <row r="63" spans="1:15" ht="36">
      <c r="A63" s="853"/>
      <c r="B63" s="854"/>
      <c r="C63" s="855"/>
      <c r="D63" s="855"/>
      <c r="E63" s="856"/>
      <c r="F63" s="855"/>
      <c r="G63" s="855"/>
      <c r="H63" s="857"/>
      <c r="I63" s="883"/>
      <c r="J63" s="861"/>
      <c r="K63" s="862"/>
      <c r="L63" s="884"/>
      <c r="M63" s="886" t="s">
        <v>809</v>
      </c>
      <c r="N63" s="884"/>
      <c r="O63" s="864" t="s">
        <v>804</v>
      </c>
    </row>
    <row r="64" spans="1:15" ht="24">
      <c r="A64" s="853"/>
      <c r="B64" s="854"/>
      <c r="C64" s="855"/>
      <c r="D64" s="855"/>
      <c r="E64" s="856"/>
      <c r="F64" s="855"/>
      <c r="G64" s="855"/>
      <c r="H64" s="857"/>
      <c r="I64" s="883"/>
      <c r="J64" s="861"/>
      <c r="K64" s="878" t="s">
        <v>805</v>
      </c>
      <c r="L64" s="884"/>
      <c r="M64" s="886"/>
      <c r="N64" s="884"/>
      <c r="O64" s="885"/>
    </row>
    <row r="65" spans="1:24" ht="57.75" customHeight="1">
      <c r="A65" s="853"/>
      <c r="B65" s="854"/>
      <c r="C65" s="855"/>
      <c r="D65" s="855"/>
      <c r="E65" s="856"/>
      <c r="F65" s="855"/>
      <c r="G65" s="855"/>
      <c r="H65" s="857"/>
      <c r="I65" s="883"/>
      <c r="J65" s="861"/>
      <c r="K65" s="905" t="s">
        <v>810</v>
      </c>
      <c r="L65" s="884"/>
      <c r="M65" s="886"/>
      <c r="N65" s="884"/>
      <c r="O65" s="885"/>
    </row>
    <row r="66" spans="1:24" ht="27" customHeight="1">
      <c r="A66" s="822">
        <v>140</v>
      </c>
      <c r="B66" s="823"/>
      <c r="C66" s="823"/>
      <c r="D66" s="823"/>
      <c r="E66" s="823"/>
      <c r="F66" s="823"/>
      <c r="G66" s="823"/>
      <c r="H66" s="843"/>
      <c r="I66" s="843"/>
      <c r="J66" s="824"/>
      <c r="K66" s="824" t="s">
        <v>1042</v>
      </c>
      <c r="L66" s="824"/>
      <c r="M66" s="824"/>
      <c r="N66" s="824"/>
      <c r="O66" s="825"/>
    </row>
    <row r="67" spans="1:24" ht="27" customHeight="1">
      <c r="A67" s="822">
        <v>150</v>
      </c>
      <c r="B67" s="823"/>
      <c r="C67" s="823"/>
      <c r="D67" s="823"/>
      <c r="E67" s="823"/>
      <c r="F67" s="823"/>
      <c r="G67" s="823"/>
      <c r="H67" s="843"/>
      <c r="I67" s="843"/>
      <c r="J67" s="824"/>
      <c r="K67" s="824" t="s">
        <v>553</v>
      </c>
      <c r="L67" s="824"/>
      <c r="M67" s="824"/>
      <c r="N67" s="824"/>
      <c r="O67" s="825"/>
    </row>
    <row r="68" spans="1:24" ht="15">
      <c r="A68" s="853"/>
      <c r="B68" s="854"/>
      <c r="C68" s="855"/>
      <c r="D68" s="855"/>
      <c r="E68" s="856"/>
      <c r="F68" s="855"/>
      <c r="G68" s="855"/>
      <c r="H68" s="857"/>
      <c r="I68" s="858"/>
      <c r="J68" s="861"/>
      <c r="K68" s="862" t="s">
        <v>882</v>
      </c>
      <c r="L68" s="867"/>
      <c r="M68" s="868"/>
      <c r="N68" s="867"/>
      <c r="O68" s="869"/>
    </row>
    <row r="69" spans="1:24" ht="28.5">
      <c r="A69" s="826"/>
      <c r="B69" s="865"/>
      <c r="C69" s="828"/>
      <c r="D69" s="828"/>
      <c r="E69" s="829"/>
      <c r="F69" s="828"/>
      <c r="G69" s="828"/>
      <c r="H69" s="830"/>
      <c r="I69" s="858"/>
      <c r="J69" s="861"/>
      <c r="K69" s="862" t="s">
        <v>811</v>
      </c>
      <c r="L69" s="870"/>
      <c r="M69" s="931" t="s">
        <v>806</v>
      </c>
      <c r="N69" s="935"/>
      <c r="O69" s="930" t="s">
        <v>812</v>
      </c>
    </row>
    <row r="70" spans="1:24" ht="36">
      <c r="A70" s="853"/>
      <c r="B70" s="854"/>
      <c r="C70" s="855"/>
      <c r="D70" s="855"/>
      <c r="E70" s="856"/>
      <c r="F70" s="855"/>
      <c r="G70" s="855"/>
      <c r="H70" s="857"/>
      <c r="I70" s="858"/>
      <c r="J70" s="861"/>
      <c r="K70" s="868" t="s">
        <v>805</v>
      </c>
      <c r="L70" s="870"/>
      <c r="M70" s="872"/>
      <c r="N70" s="870"/>
      <c r="O70" s="873" t="s">
        <v>813</v>
      </c>
    </row>
    <row r="71" spans="1:24" ht="24">
      <c r="A71" s="834"/>
      <c r="B71" s="865"/>
      <c r="C71" s="828"/>
      <c r="D71" s="828"/>
      <c r="E71" s="829"/>
      <c r="F71" s="828"/>
      <c r="G71" s="828"/>
      <c r="H71" s="830"/>
      <c r="I71" s="858"/>
      <c r="J71" s="861"/>
      <c r="K71" s="874" t="s">
        <v>814</v>
      </c>
      <c r="L71" s="870"/>
      <c r="M71" s="871"/>
      <c r="N71" s="870"/>
      <c r="O71" s="875"/>
    </row>
    <row r="72" spans="1:24" ht="33.75" customHeight="1">
      <c r="A72" s="822">
        <v>160</v>
      </c>
      <c r="B72" s="823"/>
      <c r="C72" s="823"/>
      <c r="D72" s="823"/>
      <c r="E72" s="823"/>
      <c r="F72" s="823"/>
      <c r="G72" s="823"/>
      <c r="H72" s="843"/>
      <c r="I72" s="843"/>
      <c r="J72" s="824"/>
      <c r="K72" s="824" t="s">
        <v>878</v>
      </c>
      <c r="L72" s="824"/>
      <c r="M72" s="824"/>
      <c r="N72" s="824"/>
      <c r="O72" s="825"/>
    </row>
    <row r="73" spans="1:24" ht="24">
      <c r="A73" s="853"/>
      <c r="B73" s="854"/>
      <c r="C73" s="855"/>
      <c r="D73" s="855"/>
      <c r="E73" s="856"/>
      <c r="F73" s="855"/>
      <c r="G73" s="855"/>
      <c r="H73" s="857"/>
      <c r="I73" s="858"/>
      <c r="J73" s="861"/>
      <c r="K73" s="878" t="s">
        <v>883</v>
      </c>
      <c r="L73" s="867"/>
      <c r="M73" s="868"/>
      <c r="N73" s="867"/>
      <c r="O73" s="869"/>
    </row>
    <row r="74" spans="1:24" ht="30">
      <c r="A74" s="826"/>
      <c r="B74" s="865"/>
      <c r="C74" s="828"/>
      <c r="D74" s="828"/>
      <c r="E74" s="829"/>
      <c r="F74" s="828"/>
      <c r="G74" s="828"/>
      <c r="H74" s="830"/>
      <c r="I74" s="858"/>
      <c r="J74" s="861"/>
      <c r="K74" s="933" t="s">
        <v>878</v>
      </c>
      <c r="L74" s="870"/>
      <c r="M74" s="832" t="s">
        <v>806</v>
      </c>
      <c r="N74" s="871"/>
      <c r="O74" s="859" t="s">
        <v>815</v>
      </c>
      <c r="S74" s="828"/>
      <c r="T74" s="828"/>
      <c r="U74" s="829"/>
      <c r="V74" s="828"/>
      <c r="W74" s="828"/>
      <c r="X74" s="830"/>
    </row>
    <row r="75" spans="1:24" ht="24">
      <c r="A75" s="834"/>
      <c r="B75" s="865"/>
      <c r="C75" s="828"/>
      <c r="D75" s="828"/>
      <c r="E75" s="829"/>
      <c r="F75" s="828"/>
      <c r="G75" s="828"/>
      <c r="H75" s="830"/>
      <c r="I75" s="858"/>
      <c r="J75" s="861"/>
      <c r="K75" s="874" t="s">
        <v>816</v>
      </c>
      <c r="L75" s="870"/>
      <c r="M75" s="871"/>
      <c r="N75" s="870"/>
      <c r="O75" s="875"/>
      <c r="S75" s="889"/>
      <c r="T75" s="889"/>
      <c r="U75" s="890"/>
      <c r="V75" s="889"/>
      <c r="W75" s="889"/>
      <c r="X75" s="895"/>
    </row>
    <row r="76" spans="1:24" ht="24.75" thickBot="1">
      <c r="A76" s="887"/>
      <c r="B76" s="888"/>
      <c r="C76" s="889"/>
      <c r="D76" s="889"/>
      <c r="E76" s="890"/>
      <c r="F76" s="889"/>
      <c r="G76" s="889"/>
      <c r="H76" s="895"/>
      <c r="I76" s="890"/>
      <c r="J76" s="891"/>
      <c r="K76" s="862" t="s">
        <v>805</v>
      </c>
      <c r="L76" s="867"/>
      <c r="M76" s="862"/>
      <c r="N76" s="867"/>
      <c r="O76" s="892"/>
      <c r="S76" s="893"/>
      <c r="T76" s="893"/>
      <c r="U76" s="894"/>
      <c r="V76" s="893"/>
      <c r="W76" s="893"/>
      <c r="X76" s="896"/>
    </row>
    <row r="77" spans="1:24" ht="33.75" customHeight="1">
      <c r="A77" s="822">
        <v>170</v>
      </c>
      <c r="B77" s="823"/>
      <c r="C77" s="823"/>
      <c r="D77" s="823"/>
      <c r="E77" s="823"/>
      <c r="F77" s="823"/>
      <c r="G77" s="823"/>
      <c r="H77" s="843"/>
      <c r="I77" s="843"/>
      <c r="J77" s="824"/>
      <c r="K77" s="824" t="s">
        <v>1057</v>
      </c>
      <c r="L77" s="824"/>
      <c r="M77" s="824"/>
      <c r="N77" s="824"/>
      <c r="O77" s="825"/>
    </row>
    <row r="78" spans="1:24" ht="15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</row>
    <row r="79" spans="1:24" ht="33.75" customHeight="1">
      <c r="A79" s="822">
        <v>180</v>
      </c>
      <c r="B79" s="823"/>
      <c r="C79" s="823"/>
      <c r="D79" s="823"/>
      <c r="E79" s="823"/>
      <c r="F79" s="823"/>
      <c r="G79" s="823"/>
      <c r="H79" s="843"/>
      <c r="I79" s="843"/>
      <c r="J79" s="824"/>
      <c r="K79" s="824" t="s">
        <v>1061</v>
      </c>
      <c r="L79" s="824"/>
      <c r="M79" s="824"/>
      <c r="N79" s="824"/>
      <c r="O79" s="825"/>
    </row>
  </sheetData>
  <mergeCells count="16">
    <mergeCell ref="K1:L1"/>
    <mergeCell ref="A2:B2"/>
    <mergeCell ref="D2:G2"/>
    <mergeCell ref="M6:N6"/>
    <mergeCell ref="B7:F7"/>
    <mergeCell ref="A5:B5"/>
    <mergeCell ref="D5:G5"/>
    <mergeCell ref="H5:J5"/>
    <mergeCell ref="A6:B6"/>
    <mergeCell ref="D6:G6"/>
    <mergeCell ref="H6:J6"/>
    <mergeCell ref="A3:B3"/>
    <mergeCell ref="D3:G3"/>
    <mergeCell ref="H3:J3"/>
    <mergeCell ref="A1:B1"/>
    <mergeCell ref="D1:G1"/>
  </mergeCells>
  <pageMargins left="0.70866141732283472" right="0.70866141732283472" top="0.74803149606299213" bottom="0.74803149606299213" header="0.31496062992125984" footer="0.31496062992125984"/>
  <pageSetup scale="32" fitToHeight="2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42"/>
  </sheetPr>
  <dimension ref="A1:M22"/>
  <sheetViews>
    <sheetView showGridLines="0" view="pageBreakPreview" zoomScaleSheetLayoutView="100" workbookViewId="0">
      <selection activeCell="G14" sqref="G14"/>
    </sheetView>
  </sheetViews>
  <sheetFormatPr defaultRowHeight="12.75"/>
  <cols>
    <col min="1" max="1" width="35.85546875" style="544" customWidth="1"/>
    <col min="2" max="3" width="9.7109375" style="544" customWidth="1"/>
    <col min="4" max="4" width="12.5703125" style="544" customWidth="1"/>
    <col min="5" max="5" width="10.5703125" style="544" customWidth="1"/>
    <col min="6" max="6" width="9.7109375" style="544" customWidth="1"/>
    <col min="7" max="7" width="20.28515625" style="544" bestFit="1" customWidth="1"/>
    <col min="8" max="10" width="9.7109375" style="544" customWidth="1"/>
    <col min="11" max="11" width="11.85546875" style="544" customWidth="1"/>
    <col min="12" max="12" width="10.85546875" style="544" customWidth="1"/>
    <col min="13" max="13" width="23.28515625" style="544" customWidth="1"/>
    <col min="14" max="16384" width="9.140625" style="544"/>
  </cols>
  <sheetData>
    <row r="1" spans="1:13" ht="12.75" customHeight="1">
      <c r="A1" s="1240" t="s">
        <v>638</v>
      </c>
      <c r="B1" s="1245" t="s">
        <v>435</v>
      </c>
      <c r="C1" s="1246"/>
      <c r="D1" s="1246"/>
      <c r="E1" s="1246"/>
      <c r="F1" s="1246"/>
      <c r="G1" s="1246"/>
      <c r="H1" s="1246"/>
      <c r="I1" s="1246"/>
      <c r="J1" s="1246"/>
      <c r="K1" s="1246"/>
      <c r="L1" s="1246"/>
      <c r="M1" s="1247"/>
    </row>
    <row r="2" spans="1:13" ht="12.75" customHeight="1">
      <c r="A2" s="1241"/>
      <c r="B2" s="1248"/>
      <c r="C2" s="1249"/>
      <c r="D2" s="1249"/>
      <c r="E2" s="1249"/>
      <c r="F2" s="1249"/>
      <c r="G2" s="1249"/>
      <c r="H2" s="1249"/>
      <c r="I2" s="1249"/>
      <c r="J2" s="1249"/>
      <c r="K2" s="1249"/>
      <c r="L2" s="1249"/>
      <c r="M2" s="1250"/>
    </row>
    <row r="3" spans="1:13" ht="12.75" customHeight="1">
      <c r="A3" s="1242"/>
      <c r="B3" s="1248"/>
      <c r="C3" s="1249"/>
      <c r="D3" s="1249"/>
      <c r="E3" s="1249"/>
      <c r="F3" s="1249"/>
      <c r="G3" s="1249"/>
      <c r="H3" s="1249"/>
      <c r="I3" s="1249"/>
      <c r="J3" s="1249"/>
      <c r="K3" s="1249"/>
      <c r="L3" s="1249"/>
      <c r="M3" s="1250"/>
    </row>
    <row r="4" spans="1:13" ht="12.75" customHeight="1">
      <c r="A4" s="559" t="s">
        <v>580</v>
      </c>
      <c r="B4" s="1248"/>
      <c r="C4" s="1249"/>
      <c r="D4" s="1249"/>
      <c r="E4" s="1249"/>
      <c r="F4" s="1249"/>
      <c r="G4" s="1249"/>
      <c r="H4" s="1249"/>
      <c r="I4" s="1249"/>
      <c r="J4" s="1249"/>
      <c r="K4" s="1249"/>
      <c r="L4" s="1249"/>
      <c r="M4" s="1250"/>
    </row>
    <row r="5" spans="1:13" ht="23.25" customHeight="1">
      <c r="A5" s="545"/>
      <c r="B5" s="1251"/>
      <c r="C5" s="1252"/>
      <c r="D5" s="1252"/>
      <c r="E5" s="1252"/>
      <c r="F5" s="1252"/>
      <c r="G5" s="1252"/>
      <c r="H5" s="1252"/>
      <c r="I5" s="1252"/>
      <c r="J5" s="1252"/>
      <c r="K5" s="1252"/>
      <c r="L5" s="1252"/>
      <c r="M5" s="1253"/>
    </row>
    <row r="6" spans="1:13">
      <c r="A6" s="1243" t="s">
        <v>370</v>
      </c>
      <c r="B6" s="1254"/>
      <c r="C6" s="1254"/>
      <c r="D6" s="1254"/>
      <c r="E6" s="1254"/>
      <c r="F6" s="1254"/>
      <c r="G6" s="1254"/>
      <c r="H6" s="1254"/>
      <c r="I6" s="1254"/>
      <c r="J6" s="1254"/>
      <c r="K6" s="1254"/>
      <c r="L6" s="1254"/>
      <c r="M6" s="1255"/>
    </row>
    <row r="7" spans="1:13" s="547" customFormat="1" ht="120.75" customHeight="1">
      <c r="A7" s="1244"/>
      <c r="B7" s="546" t="s">
        <v>693</v>
      </c>
      <c r="C7" s="546" t="s">
        <v>694</v>
      </c>
      <c r="D7" s="546" t="s">
        <v>695</v>
      </c>
      <c r="E7" s="546" t="s">
        <v>480</v>
      </c>
      <c r="F7" s="546" t="s">
        <v>671</v>
      </c>
      <c r="G7" s="546" t="s">
        <v>451</v>
      </c>
      <c r="H7" s="546" t="s">
        <v>696</v>
      </c>
      <c r="I7" s="546" t="s">
        <v>490</v>
      </c>
      <c r="J7" s="546" t="s">
        <v>874</v>
      </c>
      <c r="K7" s="546" t="s">
        <v>450</v>
      </c>
      <c r="L7" s="546" t="s">
        <v>447</v>
      </c>
      <c r="M7" s="546" t="s">
        <v>447</v>
      </c>
    </row>
    <row r="8" spans="1:13" ht="38.25" customHeight="1">
      <c r="A8" s="620" t="s">
        <v>449</v>
      </c>
      <c r="B8" s="559" t="s">
        <v>846</v>
      </c>
      <c r="C8" s="658">
        <v>168</v>
      </c>
      <c r="D8" s="923" t="s">
        <v>657</v>
      </c>
      <c r="E8" s="658"/>
      <c r="F8" s="658"/>
      <c r="G8" s="658"/>
      <c r="H8" s="658"/>
      <c r="I8" s="658"/>
      <c r="J8" s="658"/>
      <c r="K8" s="658"/>
      <c r="L8" s="659"/>
      <c r="M8" s="659"/>
    </row>
    <row r="9" spans="1:13" ht="26.25" customHeight="1">
      <c r="A9" s="620" t="s">
        <v>691</v>
      </c>
      <c r="B9" s="658"/>
      <c r="C9" s="658"/>
      <c r="D9" s="658"/>
      <c r="E9" s="658"/>
      <c r="F9" s="658"/>
      <c r="G9" s="658"/>
      <c r="H9" s="658"/>
      <c r="I9" s="559" t="s">
        <v>488</v>
      </c>
      <c r="J9" s="658"/>
      <c r="K9" s="658"/>
      <c r="L9" s="659"/>
      <c r="M9" s="659"/>
    </row>
    <row r="10" spans="1:13" ht="26.25" customHeight="1">
      <c r="A10" s="620" t="s">
        <v>692</v>
      </c>
      <c r="B10" s="658"/>
      <c r="C10" s="658"/>
      <c r="D10" s="658"/>
      <c r="E10" s="658"/>
      <c r="F10" s="658"/>
      <c r="G10" s="658">
        <v>162</v>
      </c>
      <c r="H10" s="658"/>
      <c r="I10" s="658"/>
      <c r="J10" s="658"/>
      <c r="K10" s="658"/>
      <c r="L10" s="659"/>
      <c r="M10" s="659"/>
    </row>
    <row r="11" spans="1:13" ht="26.25" customHeight="1">
      <c r="A11" s="620" t="s">
        <v>859</v>
      </c>
      <c r="B11" s="658"/>
      <c r="C11" s="658"/>
      <c r="D11" s="658"/>
      <c r="E11" s="658"/>
      <c r="F11" s="559"/>
      <c r="G11" s="559" t="s">
        <v>876</v>
      </c>
      <c r="H11" s="658"/>
      <c r="I11" s="559" t="s">
        <v>488</v>
      </c>
      <c r="J11" s="559" t="s">
        <v>848</v>
      </c>
      <c r="K11" s="559" t="s">
        <v>488</v>
      </c>
      <c r="L11" s="659"/>
      <c r="M11" s="659"/>
    </row>
    <row r="12" spans="1:13" ht="26.25" customHeight="1">
      <c r="A12" s="620" t="s">
        <v>870</v>
      </c>
      <c r="B12" s="658"/>
      <c r="C12" s="658"/>
      <c r="D12" s="658"/>
      <c r="E12" s="658"/>
      <c r="F12" s="559"/>
      <c r="G12" s="559" t="s">
        <v>877</v>
      </c>
      <c r="H12" s="559"/>
      <c r="I12" s="559"/>
      <c r="J12" s="559" t="s">
        <v>869</v>
      </c>
      <c r="K12" s="559"/>
      <c r="L12" s="659"/>
      <c r="M12" s="659"/>
    </row>
    <row r="13" spans="1:13" ht="26.25" customHeight="1">
      <c r="A13" s="620" t="s">
        <v>854</v>
      </c>
      <c r="B13" s="658"/>
      <c r="C13" s="658"/>
      <c r="D13" s="658"/>
      <c r="E13" s="658"/>
      <c r="F13" s="559"/>
      <c r="G13" s="559" t="s">
        <v>674</v>
      </c>
      <c r="H13" s="559"/>
      <c r="I13" s="559"/>
      <c r="J13" s="559" t="s">
        <v>875</v>
      </c>
      <c r="K13" s="559"/>
      <c r="L13" s="659"/>
      <c r="M13" s="659"/>
    </row>
    <row r="14" spans="1:13" ht="26.25" customHeight="1">
      <c r="A14" s="620" t="s">
        <v>871</v>
      </c>
      <c r="B14" s="658"/>
      <c r="C14" s="658"/>
      <c r="D14" s="658"/>
      <c r="E14" s="658"/>
      <c r="F14" s="559" t="s">
        <v>687</v>
      </c>
      <c r="G14" s="559" t="s">
        <v>674</v>
      </c>
      <c r="H14" s="559" t="s">
        <v>675</v>
      </c>
      <c r="I14" s="559"/>
      <c r="J14" s="559" t="s">
        <v>847</v>
      </c>
      <c r="K14" s="559"/>
      <c r="L14" s="659"/>
      <c r="M14" s="659"/>
    </row>
    <row r="15" spans="1:13" ht="26.25" customHeight="1">
      <c r="A15" s="620" t="s">
        <v>824</v>
      </c>
      <c r="B15" s="658"/>
      <c r="C15" s="658"/>
      <c r="D15" s="658"/>
      <c r="E15" s="559"/>
      <c r="F15" s="658"/>
      <c r="G15" s="658"/>
      <c r="H15" s="658"/>
      <c r="I15" s="559" t="s">
        <v>488</v>
      </c>
      <c r="J15" s="658"/>
      <c r="K15" s="559" t="s">
        <v>488</v>
      </c>
      <c r="L15" s="659"/>
      <c r="M15" s="659"/>
    </row>
    <row r="16" spans="1:13" ht="26.25" customHeight="1">
      <c r="A16" s="620" t="s">
        <v>551</v>
      </c>
      <c r="B16" s="658"/>
      <c r="C16" s="658"/>
      <c r="D16" s="658"/>
      <c r="E16" s="658"/>
      <c r="F16" s="658"/>
      <c r="G16" s="658"/>
      <c r="H16" s="658"/>
      <c r="I16" s="559" t="s">
        <v>488</v>
      </c>
      <c r="J16" s="658"/>
      <c r="K16" s="559" t="s">
        <v>488</v>
      </c>
      <c r="L16" s="659"/>
      <c r="M16" s="659"/>
    </row>
    <row r="17" spans="1:13" ht="26.25" customHeight="1">
      <c r="A17" s="620" t="s">
        <v>925</v>
      </c>
      <c r="B17" s="658"/>
      <c r="C17" s="658"/>
      <c r="D17" s="658"/>
      <c r="E17" s="559" t="s">
        <v>846</v>
      </c>
      <c r="F17" s="559" t="s">
        <v>687</v>
      </c>
      <c r="G17" s="559" t="s">
        <v>674</v>
      </c>
      <c r="H17" s="559" t="s">
        <v>675</v>
      </c>
      <c r="I17" s="559" t="s">
        <v>488</v>
      </c>
      <c r="J17" s="559" t="s">
        <v>847</v>
      </c>
      <c r="K17" s="559" t="s">
        <v>488</v>
      </c>
      <c r="L17" s="659"/>
      <c r="M17" s="659"/>
    </row>
    <row r="18" spans="1:13" ht="26.25" customHeight="1">
      <c r="A18" s="620" t="s">
        <v>878</v>
      </c>
      <c r="B18" s="658"/>
      <c r="C18" s="658"/>
      <c r="D18" s="658"/>
      <c r="E18" s="559"/>
      <c r="F18" s="559"/>
      <c r="G18" s="559"/>
      <c r="H18" s="559"/>
      <c r="I18" s="559"/>
      <c r="J18" s="559"/>
      <c r="K18" s="559"/>
      <c r="L18" s="659"/>
      <c r="M18" s="659"/>
    </row>
    <row r="22" spans="1:13">
      <c r="B22" s="619"/>
      <c r="C22" s="619"/>
      <c r="D22" s="619"/>
      <c r="E22" s="619"/>
    </row>
  </sheetData>
  <mergeCells count="5">
    <mergeCell ref="A1:A3"/>
    <mergeCell ref="A6:A7"/>
    <mergeCell ref="B1:M4"/>
    <mergeCell ref="B5:M5"/>
    <mergeCell ref="B6:M6"/>
  </mergeCells>
  <printOptions horizontalCentered="1" verticalCentered="1"/>
  <pageMargins left="0.14000000000000001" right="0.14000000000000001" top="0.87" bottom="0.25" header="0.25" footer="0.25"/>
  <pageSetup paperSize="9" scale="8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33</vt:i4>
      </vt:variant>
    </vt:vector>
  </HeadingPairs>
  <TitlesOfParts>
    <vt:vector size="65" baseType="lpstr">
      <vt:lpstr>Header</vt:lpstr>
      <vt:lpstr>PPAP Document Check List</vt:lpstr>
      <vt:lpstr>1A. Drawing</vt:lpstr>
      <vt:lpstr>1B. Bill Of Material  </vt:lpstr>
      <vt:lpstr>1C. Testing Standard</vt:lpstr>
      <vt:lpstr>3. Customer Engg. Approval</vt:lpstr>
      <vt:lpstr>4. DFMEA</vt:lpstr>
      <vt:lpstr>5. PFD.</vt:lpstr>
      <vt:lpstr>6A Characteristic Matrix </vt:lpstr>
      <vt:lpstr>6B Process Function Sheet</vt:lpstr>
      <vt:lpstr>6C. PFMEA</vt:lpstr>
      <vt:lpstr>Layout Inspection Report</vt:lpstr>
      <vt:lpstr>7B. PDI Report</vt:lpstr>
      <vt:lpstr>8A. Mechanical Properties</vt:lpstr>
      <vt:lpstr>8B. Chemical Properties</vt:lpstr>
      <vt:lpstr>8B. Performance Test Report</vt:lpstr>
      <vt:lpstr>9A. List of Sign parameter</vt:lpstr>
      <vt:lpstr>9B. Initial Process Capability2</vt:lpstr>
      <vt:lpstr>9B. Initial Process Capabil 3</vt:lpstr>
      <vt:lpstr>9C. Fit, Fun &amp; Aesthetic</vt:lpstr>
      <vt:lpstr>9D. List of Pokayoke</vt:lpstr>
      <vt:lpstr>10. Gauge R&amp;R (Variable)</vt:lpstr>
      <vt:lpstr>12. Control Plan (2)</vt:lpstr>
      <vt:lpstr>13A. Weight Sheet</vt:lpstr>
      <vt:lpstr>13B. PSW - 4th Edition</vt:lpstr>
      <vt:lpstr>14. AAR</vt:lpstr>
      <vt:lpstr>17. Master Sample</vt:lpstr>
      <vt:lpstr>18. Checking Aids</vt:lpstr>
      <vt:lpstr>19A. Packing standard</vt:lpstr>
      <vt:lpstr>19B. List of Supplier</vt:lpstr>
      <vt:lpstr>19C. Photos of Mc eqpts</vt:lpstr>
      <vt:lpstr>19D. Supplier Contact Format</vt:lpstr>
      <vt:lpstr>'10. Gauge R&amp;R (Variable)'!Print_Area</vt:lpstr>
      <vt:lpstr>'12. Control Plan (2)'!Print_Area</vt:lpstr>
      <vt:lpstr>'13A. Weight Sheet'!Print_Area</vt:lpstr>
      <vt:lpstr>'13B. PSW - 4th Edition'!Print_Area</vt:lpstr>
      <vt:lpstr>'14. AAR'!Print_Area</vt:lpstr>
      <vt:lpstr>'17. Master Sample'!Print_Area</vt:lpstr>
      <vt:lpstr>'18. Checking Aids'!Print_Area</vt:lpstr>
      <vt:lpstr>'19A. Packing standard'!Print_Area</vt:lpstr>
      <vt:lpstr>'19B. List of Supplier'!Print_Area</vt:lpstr>
      <vt:lpstr>'19C. Photos of Mc eqpts'!Print_Area</vt:lpstr>
      <vt:lpstr>'19D. Supplier Contact Format'!Print_Area</vt:lpstr>
      <vt:lpstr>'1A. Drawing'!Print_Area</vt:lpstr>
      <vt:lpstr>'1B. Bill Of Material  '!Print_Area</vt:lpstr>
      <vt:lpstr>'3. Customer Engg. Approval'!Print_Area</vt:lpstr>
      <vt:lpstr>'4. DFMEA'!Print_Area</vt:lpstr>
      <vt:lpstr>'6A Characteristic Matrix '!Print_Area</vt:lpstr>
      <vt:lpstr>'6B Process Function Sheet'!Print_Area</vt:lpstr>
      <vt:lpstr>'6C. PFMEA'!Print_Area</vt:lpstr>
      <vt:lpstr>'7B. PDI Report'!Print_Area</vt:lpstr>
      <vt:lpstr>'8A. Mechanical Properties'!Print_Area</vt:lpstr>
      <vt:lpstr>'8B. Chemical Properties'!Print_Area</vt:lpstr>
      <vt:lpstr>'8B. Performance Test Report'!Print_Area</vt:lpstr>
      <vt:lpstr>'9A. List of Sign parameter'!Print_Area</vt:lpstr>
      <vt:lpstr>'9B. Initial Process Capabil 3'!Print_Area</vt:lpstr>
      <vt:lpstr>'9B. Initial Process Capability2'!Print_Area</vt:lpstr>
      <vt:lpstr>'9C. Fit, Fun &amp; Aesthetic'!Print_Area</vt:lpstr>
      <vt:lpstr>'9D. List of Pokayoke'!Print_Area</vt:lpstr>
      <vt:lpstr>Header!Print_Area</vt:lpstr>
      <vt:lpstr>'10. Gauge R&amp;R (Variable)'!Print_Titles</vt:lpstr>
      <vt:lpstr>'12. Control Plan (2)'!Print_Titles</vt:lpstr>
      <vt:lpstr>'18. Checking Aids'!Print_Titles</vt:lpstr>
      <vt:lpstr>'19C. Photos of Mc eqpts'!Print_Titles</vt:lpstr>
      <vt:lpstr>'6B Process Function Sheet'!Print_Titles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sdvhangute</dc:creator>
  <cp:lastModifiedBy>NITIN WAGADE</cp:lastModifiedBy>
  <cp:lastPrinted>2024-06-15T12:16:19Z</cp:lastPrinted>
  <dcterms:created xsi:type="dcterms:W3CDTF">2012-05-12T04:35:29Z</dcterms:created>
  <dcterms:modified xsi:type="dcterms:W3CDTF">2024-11-16T12:03:17Z</dcterms:modified>
</cp:coreProperties>
</file>