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heckCompatibility="1" defaultThemeVersion="124226"/>
  <bookViews>
    <workbookView xWindow="0" yWindow="0" windowWidth="15345" windowHeight="4575" tabRatio="911" firstSheet="11" activeTab="3"/>
  </bookViews>
  <sheets>
    <sheet name="PPAP TITLE" sheetId="26" r:id="rId1"/>
    <sheet name="INDEX PAGE" sheetId="16" r:id="rId2"/>
    <sheet name="DESIGN RECORD" sheetId="2" r:id="rId3"/>
    <sheet name="PFD" sheetId="3" r:id="rId4"/>
    <sheet name="Gauge R&amp;R.A" sheetId="25" state="hidden" r:id="rId5"/>
    <sheet name="PFMEA" sheetId="32" r:id="rId6"/>
    <sheet name="COTROL PLAN" sheetId="33" r:id="rId7"/>
    <sheet name="Gauge R&amp;R" sheetId="42" r:id="rId8"/>
    <sheet name="CHECKING AIDS LIST" sheetId="34" r:id="rId9"/>
    <sheet name="MATERIAL &amp; PERFORMANCE TESTER" sheetId="36" r:id="rId10"/>
    <sheet name="INITIAL PROCESS STUDY " sheetId="43" r:id="rId11"/>
    <sheet name="QUALIFIDE LABORATORY DOCUMENT" sheetId="38" r:id="rId12"/>
    <sheet name="PACKING STANDARD" sheetId="41" r:id="rId13"/>
    <sheet name="SIR" sheetId="40" r:id="rId14"/>
    <sheet name="Inspection Agreement " sheetId="48" r:id="rId15"/>
    <sheet name="Quality system Documents" sheetId="46" r:id="rId16"/>
    <sheet name="PSW" sheetId="44" r:id="rId17"/>
    <sheet name="Compatibility Report" sheetId="47"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a" localSheetId="7">#REF!</definedName>
    <definedName name="\a" localSheetId="10">#REF!</definedName>
    <definedName name="\a">#REF!</definedName>
    <definedName name="\b" localSheetId="7">#REF!</definedName>
    <definedName name="\b" localSheetId="10">#REF!</definedName>
    <definedName name="\b">#REF!</definedName>
    <definedName name="\C" localSheetId="7">[1]MSA!#REF!</definedName>
    <definedName name="\C" localSheetId="4">[1]MSA!#REF!</definedName>
    <definedName name="\C" localSheetId="10">[1]MSA!#REF!</definedName>
    <definedName name="\C" localSheetId="16">[1]MSA!#REF!</definedName>
    <definedName name="\C">[1]MSA!#REF!</definedName>
    <definedName name="\D" localSheetId="7">[1]MSA!#REF!</definedName>
    <definedName name="\D" localSheetId="4">[1]MSA!#REF!</definedName>
    <definedName name="\D" localSheetId="10">[1]MSA!#REF!</definedName>
    <definedName name="\D" localSheetId="16">[1]MSA!#REF!</definedName>
    <definedName name="\D">[1]MSA!#REF!</definedName>
    <definedName name="\H" localSheetId="7">[1]MSA!#REF!</definedName>
    <definedName name="\H" localSheetId="4">[1]MSA!#REF!</definedName>
    <definedName name="\H" localSheetId="10">[1]MSA!#REF!</definedName>
    <definedName name="\H">[1]MSA!#REF!</definedName>
    <definedName name="\i" localSheetId="7">#REF!</definedName>
    <definedName name="\i" localSheetId="10">#REF!</definedName>
    <definedName name="\i" localSheetId="16">#REF!</definedName>
    <definedName name="\i">#REF!</definedName>
    <definedName name="\P" localSheetId="7">[1]MSA!#REF!</definedName>
    <definedName name="\P" localSheetId="4">[1]MSA!#REF!</definedName>
    <definedName name="\P" localSheetId="10">[1]MSA!#REF!</definedName>
    <definedName name="\P" localSheetId="16">[1]MSA!#REF!</definedName>
    <definedName name="\P">[1]MSA!#REF!</definedName>
    <definedName name="\r" localSheetId="7">#REF!</definedName>
    <definedName name="\r" localSheetId="10">#REF!</definedName>
    <definedName name="\r" localSheetId="16">#REF!</definedName>
    <definedName name="\r">#REF!</definedName>
    <definedName name="\s" localSheetId="7">#REF!</definedName>
    <definedName name="\s" localSheetId="10">#REF!</definedName>
    <definedName name="\s">#REF!</definedName>
    <definedName name="\T" localSheetId="7">[1]MSA!#REF!</definedName>
    <definedName name="\T" localSheetId="4">[1]MSA!#REF!</definedName>
    <definedName name="\T" localSheetId="10">[1]MSA!#REF!</definedName>
    <definedName name="\T" localSheetId="16">[1]MSA!#REF!</definedName>
    <definedName name="\T">[1]MSA!#REF!</definedName>
    <definedName name="\x">#N/A</definedName>
    <definedName name="\z">#N/A</definedName>
    <definedName name="____EXB97" localSheetId="7">#REF!</definedName>
    <definedName name="____EXB97" localSheetId="10">#REF!</definedName>
    <definedName name="____EXB97" localSheetId="16">#REF!</definedName>
    <definedName name="____EXB97">#REF!</definedName>
    <definedName name="____pnl98" localSheetId="7">#REF!</definedName>
    <definedName name="____pnl98" localSheetId="10">#REF!</definedName>
    <definedName name="____pnl98">#REF!</definedName>
    <definedName name="___EXB97" localSheetId="7">#REF!</definedName>
    <definedName name="___EXB97" localSheetId="10">#REF!</definedName>
    <definedName name="___EXB97">#REF!</definedName>
    <definedName name="___pnl98" localSheetId="7">#REF!</definedName>
    <definedName name="___pnl98" localSheetId="10">#REF!</definedName>
    <definedName name="___pnl98">#REF!</definedName>
    <definedName name="__123Graph_A" hidden="1">[1]MSA!$E$24:$N$24</definedName>
    <definedName name="__123Graph_AAC1" hidden="1">[1]MSA!$E$24:$N$24</definedName>
    <definedName name="__123Graph_AAC2" hidden="1">[1]MSA!$E$29:$N$29</definedName>
    <definedName name="__123Graph_AAC3" hidden="1">[1]MSA!$E$34:$N$34</definedName>
    <definedName name="__123Graph_ARC1" hidden="1">[1]MSA!$E$25:$N$25</definedName>
    <definedName name="__123Graph_ARC2" hidden="1">[1]MSA!$E$30:$N$30</definedName>
    <definedName name="__123Graph_ARC3" hidden="1">[1]MSA!$E$35:$N$35</definedName>
    <definedName name="__123Graph_B" hidden="1">[1]MSA!$FR$30:$FR$30</definedName>
    <definedName name="__123Graph_BAC1" hidden="1">[1]MSA!$FR$30:$FR$30</definedName>
    <definedName name="__123Graph_BAC2" hidden="1">[1]MSA!$FR$30:$FR$30</definedName>
    <definedName name="__123Graph_BAC3" hidden="1">[1]MSA!$FR$30:$FR$30</definedName>
    <definedName name="__123Graph_BRC1" hidden="1">[1]MSA!$FR$30:$FR$30</definedName>
    <definedName name="__123Graph_BRC2" hidden="1">[1]MSA!$DU$30:$DU$30</definedName>
    <definedName name="__123Graph_BRC3" hidden="1">[1]MSA!$DU$30:$DU$30</definedName>
    <definedName name="__123Graph_C" hidden="1">[1]MSA!$DJ$35:$DJ$35</definedName>
    <definedName name="__123Graph_CAC1" hidden="1">[1]MSA!$DJ$35:$DJ$35</definedName>
    <definedName name="__123Graph_CAC2" hidden="1">[1]MSA!$DJ$35:$DJ$35</definedName>
    <definedName name="__123Graph_CAC3" hidden="1">[1]MSA!$DJ$35:$DJ$35</definedName>
    <definedName name="__123Graph_CRC1" hidden="1">[1]MSA!$DJ$35:$DJ$35</definedName>
    <definedName name="__123Graph_CRC2" hidden="1">[1]MSA!$DU$35:$DU$35</definedName>
    <definedName name="__123Graph_CRC3" hidden="1">[1]MSA!$DU$35:$DU$35</definedName>
    <definedName name="__123Graph_D" hidden="1">[1]MSA!$I$50:$I$60</definedName>
    <definedName name="__123Graph_DAC1" hidden="1">[1]MSA!$I$50:$I$60</definedName>
    <definedName name="__123Graph_DAC2" hidden="1">[1]MSA!$I$50:$I$60</definedName>
    <definedName name="__123Graph_DAC3" hidden="1">[1]MSA!$I$50:$I$60</definedName>
    <definedName name="__123Graph_DRC1" hidden="1">[1]MSA!$F$50:$F$60</definedName>
    <definedName name="__123Graph_DRC2" hidden="1">[1]MSA!$F$50:$F$60</definedName>
    <definedName name="__123Graph_DRC3" hidden="1">[1]MSA!$F$50:$F$60</definedName>
    <definedName name="__123Graph_E" hidden="1">[1]MSA!$J$50:$J$60</definedName>
    <definedName name="__123Graph_EAC1" hidden="1">[1]MSA!$J$50:$J$60</definedName>
    <definedName name="__123Graph_EAC2" hidden="1">[1]MSA!$J$50:$J$60</definedName>
    <definedName name="__123Graph_EAC3" hidden="1">[1]MSA!$J$50:$J$60</definedName>
    <definedName name="__123Graph_ERC1" hidden="1">[1]MSA!$D$50:$D$60</definedName>
    <definedName name="__123Graph_ERC2" hidden="1">[1]MSA!$D$50:$D$60</definedName>
    <definedName name="__123Graph_ERC3" hidden="1">[1]MSA!$D$50:$D$60</definedName>
    <definedName name="__123Graph_F" hidden="1">[1]MSA!$DH$50:$DH$50</definedName>
    <definedName name="__123Graph_FAC1" hidden="1">[1]MSA!$DH$50:$DH$50</definedName>
    <definedName name="__123Graph_FAC2" hidden="1">[1]MSA!$DH$50:$DH$50</definedName>
    <definedName name="__123Graph_FAC3" hidden="1">[1]MSA!$DH$50:$DH$50</definedName>
    <definedName name="__123Graph_FRC1" hidden="1">[1]MSA!$C$50:$C$60</definedName>
    <definedName name="__123Graph_FRC2" hidden="1">[1]MSA!$C$50:$C$60</definedName>
    <definedName name="__123Graph_FRC3" hidden="1">[1]MSA!$C$50:$C$60</definedName>
    <definedName name="__123Graph_LBL_E" hidden="1">[1]MSA!$D$49:$D$49</definedName>
    <definedName name="__123Graph_LBL_EAC1" hidden="1">[1]MSA!$D$49:$D$49</definedName>
    <definedName name="__123Graph_LBL_EAC2" hidden="1">[1]MSA!$D$49:$D$49</definedName>
    <definedName name="__123Graph_LBL_EAC3" hidden="1">[1]MSA!$D$49:$D$49</definedName>
    <definedName name="__123Graph_LBL_ERC1" hidden="1">[1]MSA!$D$50:$D$50</definedName>
    <definedName name="__123Graph_LBL_ERC2" hidden="1">[1]MSA!$D$50:$D$50</definedName>
    <definedName name="__123Graph_LBL_ERC3" hidden="1">[1]MSA!$D$50:$D$50</definedName>
    <definedName name="__5512" localSheetId="7">#REF!</definedName>
    <definedName name="__5512" localSheetId="10">#REF!</definedName>
    <definedName name="__5512" localSheetId="16">#REF!</definedName>
    <definedName name="__5512">#REF!</definedName>
    <definedName name="__5513" localSheetId="7">#REF!</definedName>
    <definedName name="__5513" localSheetId="10">#REF!</definedName>
    <definedName name="__5513">#REF!</definedName>
    <definedName name="__EXB97" localSheetId="7">#REF!</definedName>
    <definedName name="__EXB97" localSheetId="10">#REF!</definedName>
    <definedName name="__EXB97">#REF!</definedName>
    <definedName name="__pnl98" localSheetId="7">#REF!</definedName>
    <definedName name="__pnl98" localSheetId="10">#REF!</definedName>
    <definedName name="__pnl98">#REF!</definedName>
    <definedName name="_5512" localSheetId="7">#REF!</definedName>
    <definedName name="_5512" localSheetId="10">#REF!</definedName>
    <definedName name="_5512">#REF!</definedName>
    <definedName name="_5513" localSheetId="7">#REF!</definedName>
    <definedName name="_5513" localSheetId="10">#REF!</definedName>
    <definedName name="_5513">#REF!</definedName>
    <definedName name="_5514" localSheetId="7">#REF!</definedName>
    <definedName name="_5514" localSheetId="10">#REF!</definedName>
    <definedName name="_5514">#REF!</definedName>
    <definedName name="_5515" localSheetId="7">#REF!</definedName>
    <definedName name="_5515" localSheetId="10">#REF!</definedName>
    <definedName name="_5515">#REF!</definedName>
    <definedName name="_5516" localSheetId="7">#REF!</definedName>
    <definedName name="_5516" localSheetId="10">#REF!</definedName>
    <definedName name="_5516">#REF!</definedName>
    <definedName name="_5520" localSheetId="7">#REF!</definedName>
    <definedName name="_5520" localSheetId="10">#REF!</definedName>
    <definedName name="_5520">#REF!</definedName>
    <definedName name="_5521" localSheetId="7">#REF!</definedName>
    <definedName name="_5521" localSheetId="10">#REF!</definedName>
    <definedName name="_5521">#REF!</definedName>
    <definedName name="_5522" localSheetId="7">#REF!</definedName>
    <definedName name="_5522" localSheetId="10">#REF!</definedName>
    <definedName name="_5522">#REF!</definedName>
    <definedName name="_5523" localSheetId="7">#REF!</definedName>
    <definedName name="_5523" localSheetId="10">#REF!</definedName>
    <definedName name="_5523">#REF!</definedName>
    <definedName name="_5524" localSheetId="7">#REF!</definedName>
    <definedName name="_5524" localSheetId="10">#REF!</definedName>
    <definedName name="_5524">#REF!</definedName>
    <definedName name="_5525" localSheetId="7">#REF!</definedName>
    <definedName name="_5525" localSheetId="10">#REF!</definedName>
    <definedName name="_5525">#REF!</definedName>
    <definedName name="_5526" localSheetId="7">#REF!</definedName>
    <definedName name="_5526" localSheetId="10">#REF!</definedName>
    <definedName name="_5526">#REF!</definedName>
    <definedName name="_5527" localSheetId="7">#REF!</definedName>
    <definedName name="_5527" localSheetId="10">#REF!</definedName>
    <definedName name="_5527">#REF!</definedName>
    <definedName name="_5528" localSheetId="7">#REF!</definedName>
    <definedName name="_5528" localSheetId="10">#REF!</definedName>
    <definedName name="_5528">#REF!</definedName>
    <definedName name="_5529" localSheetId="7">#REF!</definedName>
    <definedName name="_5529" localSheetId="10">#REF!</definedName>
    <definedName name="_5529">#REF!</definedName>
    <definedName name="_5530" localSheetId="7">#REF!</definedName>
    <definedName name="_5530" localSheetId="10">#REF!</definedName>
    <definedName name="_5530">#REF!</definedName>
    <definedName name="_EXB97" localSheetId="7">#REF!</definedName>
    <definedName name="_EXB97" localSheetId="10">#REF!</definedName>
    <definedName name="_EXB97">#REF!</definedName>
    <definedName name="_Fill" localSheetId="7" hidden="1">#REF!</definedName>
    <definedName name="_Fill" localSheetId="4" hidden="1">#REF!</definedName>
    <definedName name="_Fill" localSheetId="10" hidden="1">'INITIAL PROCESS STUDY '!$P$19:$P$28</definedName>
    <definedName name="_Fill" localSheetId="0" hidden="1">#REF!</definedName>
    <definedName name="_Fill" localSheetId="16" hidden="1">#REF!</definedName>
    <definedName name="_Fill" hidden="1">#REF!</definedName>
    <definedName name="_Key1" localSheetId="7" hidden="1">[1]MSA!#REF!</definedName>
    <definedName name="_Key1" localSheetId="4" hidden="1">[1]MSA!#REF!</definedName>
    <definedName name="_Key1" localSheetId="10" hidden="1">[1]MSA!#REF!</definedName>
    <definedName name="_Key1" localSheetId="0" hidden="1">[1]MSA!#REF!</definedName>
    <definedName name="_Key1" hidden="1">[1]MSA!#REF!</definedName>
    <definedName name="_L0421" localSheetId="7">#REF!</definedName>
    <definedName name="_L0421" localSheetId="10">#REF!</definedName>
    <definedName name="_L0421" localSheetId="16">#REF!</definedName>
    <definedName name="_L0421">#REF!</definedName>
    <definedName name="_Order1" hidden="1">255</definedName>
    <definedName name="_pnl98" localSheetId="7">#REF!</definedName>
    <definedName name="_pnl98" localSheetId="10">#REF!</definedName>
    <definedName name="_pnl98" localSheetId="16">#REF!</definedName>
    <definedName name="_pnl98">#REF!</definedName>
    <definedName name="_Sort" hidden="1">[1]MSA!$A$1:$B$14</definedName>
    <definedName name="A" localSheetId="7">#REF!</definedName>
    <definedName name="A" localSheetId="10">#REF!</definedName>
    <definedName name="A" localSheetId="16">#REF!</definedName>
    <definedName name="A">#REF!</definedName>
    <definedName name="aa" localSheetId="7">#REF!</definedName>
    <definedName name="aa" localSheetId="10">#REF!</definedName>
    <definedName name="aa">#REF!</definedName>
    <definedName name="abc">[2]Sheet1!$A$2:$B$185</definedName>
    <definedName name="Access_Button" hidden="1">"MINUTES_M20__2__List"</definedName>
    <definedName name="AccessDatabase" hidden="1">"C:\SAMEER\MGMTR\MINUTES.mdb"</definedName>
    <definedName name="anal1" localSheetId="7">#REF!</definedName>
    <definedName name="anal1" localSheetId="10">#REF!</definedName>
    <definedName name="anal1" localSheetId="16">#REF!</definedName>
    <definedName name="anal1">#REF!</definedName>
    <definedName name="anal2" localSheetId="7">#REF!</definedName>
    <definedName name="anal2" localSheetId="10">#REF!</definedName>
    <definedName name="anal2">#REF!</definedName>
    <definedName name="anal3" localSheetId="7">#REF!</definedName>
    <definedName name="anal3" localSheetId="10">#REF!</definedName>
    <definedName name="anal3">#REF!</definedName>
    <definedName name="ANALYSIS" localSheetId="7">#REF!</definedName>
    <definedName name="ANALYSIS" localSheetId="10">#REF!</definedName>
    <definedName name="ANALYSIS">#REF!</definedName>
    <definedName name="APRIL" localSheetId="7">#REF!</definedName>
    <definedName name="APRIL" localSheetId="10">#REF!</definedName>
    <definedName name="APRIL">#REF!</definedName>
    <definedName name="Audit_Type">'[3](Do not delete)'!$E$1:$E$11</definedName>
    <definedName name="B" localSheetId="7">#REF!</definedName>
    <definedName name="B" localSheetId="10">#REF!</definedName>
    <definedName name="B" localSheetId="16">#REF!</definedName>
    <definedName name="B">#REF!</definedName>
    <definedName name="bb" localSheetId="7">#REF!</definedName>
    <definedName name="bb" localSheetId="10">#REF!</definedName>
    <definedName name="bb">#REF!</definedName>
    <definedName name="C.L.PO12" localSheetId="7">#REF!</definedName>
    <definedName name="C.L.PO12" localSheetId="10">#REF!</definedName>
    <definedName name="C.L.PO12">#REF!</definedName>
    <definedName name="C_">#N/A</definedName>
    <definedName name="CALENDARIO" localSheetId="7">#REF!</definedName>
    <definedName name="CALENDARIO" localSheetId="10">#REF!</definedName>
    <definedName name="CALENDARIO" localSheetId="16">#REF!</definedName>
    <definedName name="CALENDARIO">#REF!</definedName>
    <definedName name="CALFERM" localSheetId="7">#REF!</definedName>
    <definedName name="CALFERM" localSheetId="10">#REF!</definedName>
    <definedName name="CALFERM">#REF!</definedName>
    <definedName name="Category">'[3](Do not delete)'!$A$1:$A$5</definedName>
    <definedName name="cc" localSheetId="7">#REF!</definedName>
    <definedName name="cc" localSheetId="10">#REF!</definedName>
    <definedName name="cc" localSheetId="16">#REF!</definedName>
    <definedName name="cc">#REF!</definedName>
    <definedName name="CodeArea" localSheetId="7">#REF!</definedName>
    <definedName name="CodeArea" localSheetId="10">#REF!</definedName>
    <definedName name="CodeArea">#REF!</definedName>
    <definedName name="CompactArea" localSheetId="7">#REF!</definedName>
    <definedName name="CompactArea" localSheetId="10">#REF!</definedName>
    <definedName name="CompactArea">#REF!</definedName>
    <definedName name="consumi_mese_di_luglio" localSheetId="7">#REF!</definedName>
    <definedName name="consumi_mese_di_luglio" localSheetId="10">#REF!</definedName>
    <definedName name="consumi_mese_di_luglio">#REF!</definedName>
    <definedName name="consumi_mese_di_maggio" localSheetId="7">#REF!</definedName>
    <definedName name="consumi_mese_di_maggio" localSheetId="10">#REF!</definedName>
    <definedName name="consumi_mese_di_maggio">#REF!</definedName>
    <definedName name="contrib" localSheetId="7">#REF!</definedName>
    <definedName name="contrib" localSheetId="10">#REF!</definedName>
    <definedName name="contrib">#REF!</definedName>
    <definedName name="CUM" localSheetId="7">#REF!</definedName>
    <definedName name="CUM" localSheetId="10">#REF!</definedName>
    <definedName name="CUM">#REF!</definedName>
    <definedName name="Currency" localSheetId="7">#REF!</definedName>
    <definedName name="Currency" localSheetId="10">#REF!</definedName>
    <definedName name="Currency">#REF!</definedName>
    <definedName name="D" localSheetId="7">#REF!</definedName>
    <definedName name="D" localSheetId="10">#REF!</definedName>
    <definedName name="D">#REF!</definedName>
    <definedName name="DATA1" localSheetId="7">#REF!</definedName>
    <definedName name="DATA1" localSheetId="10">#REF!</definedName>
    <definedName name="DATA1">#REF!</definedName>
    <definedName name="DATA10" localSheetId="7">#REF!</definedName>
    <definedName name="DATA10" localSheetId="10">#REF!</definedName>
    <definedName name="DATA10">#REF!</definedName>
    <definedName name="DATA11" localSheetId="7">#REF!</definedName>
    <definedName name="DATA11" localSheetId="10">#REF!</definedName>
    <definedName name="DATA11">#REF!</definedName>
    <definedName name="DATA12" localSheetId="7">#REF!</definedName>
    <definedName name="DATA12" localSheetId="10">#REF!</definedName>
    <definedName name="DATA12">#REF!</definedName>
    <definedName name="DATA13" localSheetId="7">#REF!</definedName>
    <definedName name="DATA13" localSheetId="10">#REF!</definedName>
    <definedName name="DATA13">#REF!</definedName>
    <definedName name="DATA14" localSheetId="7">#REF!</definedName>
    <definedName name="DATA14" localSheetId="10">#REF!</definedName>
    <definedName name="DATA14">#REF!</definedName>
    <definedName name="DATA15" localSheetId="7">#REF!</definedName>
    <definedName name="DATA15" localSheetId="10">#REF!</definedName>
    <definedName name="DATA15">#REF!</definedName>
    <definedName name="DATA16" localSheetId="7">#REF!</definedName>
    <definedName name="DATA16" localSheetId="10">#REF!</definedName>
    <definedName name="DATA16">#REF!</definedName>
    <definedName name="DATA17" localSheetId="7">#REF!</definedName>
    <definedName name="DATA17" localSheetId="10">#REF!</definedName>
    <definedName name="DATA17">#REF!</definedName>
    <definedName name="DATA18" localSheetId="7">#REF!</definedName>
    <definedName name="DATA18" localSheetId="10">#REF!</definedName>
    <definedName name="DATA18">#REF!</definedName>
    <definedName name="DATA19" localSheetId="7">#REF!</definedName>
    <definedName name="DATA19" localSheetId="10">#REF!</definedName>
    <definedName name="DATA19">#REF!</definedName>
    <definedName name="DATA2" localSheetId="7">#REF!</definedName>
    <definedName name="DATA2" localSheetId="10">#REF!</definedName>
    <definedName name="DATA2">#REF!</definedName>
    <definedName name="DATA20" localSheetId="7">#REF!</definedName>
    <definedName name="DATA20" localSheetId="10">#REF!</definedName>
    <definedName name="DATA20">#REF!</definedName>
    <definedName name="DATA21" localSheetId="7">#REF!</definedName>
    <definedName name="DATA21" localSheetId="10">#REF!</definedName>
    <definedName name="DATA21">#REF!</definedName>
    <definedName name="DATA22" localSheetId="7">#REF!</definedName>
    <definedName name="DATA22" localSheetId="10">#REF!</definedName>
    <definedName name="DATA22">#REF!</definedName>
    <definedName name="DATA23" localSheetId="7">#REF!</definedName>
    <definedName name="DATA23" localSheetId="10">#REF!</definedName>
    <definedName name="DATA23">#REF!</definedName>
    <definedName name="DATA24" localSheetId="7">#REF!</definedName>
    <definedName name="DATA24" localSheetId="10">#REF!</definedName>
    <definedName name="DATA24">#REF!</definedName>
    <definedName name="DATA25" localSheetId="7">#REF!</definedName>
    <definedName name="DATA25" localSheetId="10">#REF!</definedName>
    <definedName name="DATA25">#REF!</definedName>
    <definedName name="DATA26" localSheetId="7">#REF!</definedName>
    <definedName name="DATA26" localSheetId="10">#REF!</definedName>
    <definedName name="DATA26">#REF!</definedName>
    <definedName name="DATA27" localSheetId="7">#REF!</definedName>
    <definedName name="DATA27" localSheetId="10">#REF!</definedName>
    <definedName name="DATA27">#REF!</definedName>
    <definedName name="DATA28" localSheetId="7">#REF!</definedName>
    <definedName name="DATA28" localSheetId="10">#REF!</definedName>
    <definedName name="DATA28">#REF!</definedName>
    <definedName name="DATA29" localSheetId="7">#REF!</definedName>
    <definedName name="DATA29" localSheetId="10">#REF!</definedName>
    <definedName name="DATA29">#REF!</definedName>
    <definedName name="DATA3" localSheetId="7">#REF!</definedName>
    <definedName name="DATA3" localSheetId="10">#REF!</definedName>
    <definedName name="DATA3">#REF!</definedName>
    <definedName name="DATA30" localSheetId="7">#REF!</definedName>
    <definedName name="DATA30" localSheetId="10">#REF!</definedName>
    <definedName name="DATA30">#REF!</definedName>
    <definedName name="DATA31" localSheetId="7">#REF!</definedName>
    <definedName name="DATA31" localSheetId="10">#REF!</definedName>
    <definedName name="DATA31">#REF!</definedName>
    <definedName name="DATA32" localSheetId="7">#REF!</definedName>
    <definedName name="DATA32" localSheetId="10">#REF!</definedName>
    <definedName name="DATA32">#REF!</definedName>
    <definedName name="DATA33" localSheetId="7">#REF!</definedName>
    <definedName name="DATA33" localSheetId="10">#REF!</definedName>
    <definedName name="DATA33">#REF!</definedName>
    <definedName name="DATA34" localSheetId="7">#REF!</definedName>
    <definedName name="DATA34" localSheetId="10">#REF!</definedName>
    <definedName name="DATA34">#REF!</definedName>
    <definedName name="DATA35" localSheetId="7">#REF!</definedName>
    <definedName name="DATA35" localSheetId="10">#REF!</definedName>
    <definedName name="DATA35">#REF!</definedName>
    <definedName name="DATA36" localSheetId="7">#REF!</definedName>
    <definedName name="DATA36" localSheetId="10">#REF!</definedName>
    <definedName name="DATA36">#REF!</definedName>
    <definedName name="DATA37" localSheetId="7">#REF!</definedName>
    <definedName name="DATA37" localSheetId="10">#REF!</definedName>
    <definedName name="DATA37">#REF!</definedName>
    <definedName name="DATA38" localSheetId="7">#REF!</definedName>
    <definedName name="DATA38" localSheetId="10">#REF!</definedName>
    <definedName name="DATA38">#REF!</definedName>
    <definedName name="DATA39" localSheetId="7">#REF!</definedName>
    <definedName name="DATA39" localSheetId="10">#REF!</definedName>
    <definedName name="DATA39">#REF!</definedName>
    <definedName name="DATA4" localSheetId="7">#REF!</definedName>
    <definedName name="DATA4" localSheetId="10">#REF!</definedName>
    <definedName name="DATA4">#REF!</definedName>
    <definedName name="DATA40" localSheetId="7">#REF!</definedName>
    <definedName name="DATA40" localSheetId="10">#REF!</definedName>
    <definedName name="DATA40">#REF!</definedName>
    <definedName name="DATA41" localSheetId="7">#REF!</definedName>
    <definedName name="DATA41" localSheetId="10">#REF!</definedName>
    <definedName name="DATA41">#REF!</definedName>
    <definedName name="DATA42" localSheetId="7">#REF!</definedName>
    <definedName name="DATA42" localSheetId="10">#REF!</definedName>
    <definedName name="DATA42">#REF!</definedName>
    <definedName name="DATA43" localSheetId="7">#REF!</definedName>
    <definedName name="DATA43" localSheetId="10">#REF!</definedName>
    <definedName name="DATA43">#REF!</definedName>
    <definedName name="DATA44" localSheetId="7">#REF!</definedName>
    <definedName name="DATA44" localSheetId="10">#REF!</definedName>
    <definedName name="DATA44">#REF!</definedName>
    <definedName name="DATA45" localSheetId="7">#REF!</definedName>
    <definedName name="DATA45" localSheetId="10">#REF!</definedName>
    <definedName name="DATA45">#REF!</definedName>
    <definedName name="DATA46" localSheetId="7">#REF!</definedName>
    <definedName name="DATA46" localSheetId="10">#REF!</definedName>
    <definedName name="DATA46">#REF!</definedName>
    <definedName name="DATA47" localSheetId="7">#REF!</definedName>
    <definedName name="DATA47" localSheetId="10">#REF!</definedName>
    <definedName name="DATA47">#REF!</definedName>
    <definedName name="DATA48" localSheetId="7">#REF!</definedName>
    <definedName name="DATA48" localSheetId="10">#REF!</definedName>
    <definedName name="DATA48">#REF!</definedName>
    <definedName name="DATA5" localSheetId="7">#REF!</definedName>
    <definedName name="DATA5" localSheetId="10">#REF!</definedName>
    <definedName name="DATA5">#REF!</definedName>
    <definedName name="DATA6" localSheetId="7">#REF!</definedName>
    <definedName name="DATA6" localSheetId="10">#REF!</definedName>
    <definedName name="DATA6">#REF!</definedName>
    <definedName name="DATA7" localSheetId="7">#REF!</definedName>
    <definedName name="DATA7" localSheetId="10">#REF!</definedName>
    <definedName name="DATA7">#REF!</definedName>
    <definedName name="DATA8" localSheetId="7">#REF!</definedName>
    <definedName name="DATA8" localSheetId="10">#REF!</definedName>
    <definedName name="DATA8">#REF!</definedName>
    <definedName name="DATA9" localSheetId="7">#REF!</definedName>
    <definedName name="DATA9" localSheetId="10">#REF!</definedName>
    <definedName name="DATA9">#REF!</definedName>
    <definedName name="_xlnm.Database" localSheetId="7">[4]Overall!#REF!</definedName>
    <definedName name="_xlnm.Database" localSheetId="10">[4]Overall!#REF!</definedName>
    <definedName name="_xlnm.Database">[4]Overall!#REF!</definedName>
    <definedName name="dd" localSheetId="7">#REF!</definedName>
    <definedName name="dd" localSheetId="10">#REF!</definedName>
    <definedName name="dd" localSheetId="16">#REF!</definedName>
    <definedName name="dd">#REF!</definedName>
    <definedName name="DEL" localSheetId="7">#REF!</definedName>
    <definedName name="DEL" localSheetId="10">#REF!</definedName>
    <definedName name="DEL">#REF!</definedName>
    <definedName name="DELP" localSheetId="7">#REF!</definedName>
    <definedName name="DELP" localSheetId="10">#REF!</definedName>
    <definedName name="DELP">#REF!</definedName>
    <definedName name="DELTA" localSheetId="7">#REF!</definedName>
    <definedName name="DELTA" localSheetId="10">#REF!</definedName>
    <definedName name="DELTA">#REF!</definedName>
    <definedName name="DELTAPROG" localSheetId="7">#REF!</definedName>
    <definedName name="DELTAPROG" localSheetId="10">#REF!</definedName>
    <definedName name="DELTAPROG">#REF!</definedName>
    <definedName name="DIC" localSheetId="7">#REF!</definedName>
    <definedName name="DIC" localSheetId="10">#REF!</definedName>
    <definedName name="DIC">#REF!</definedName>
    <definedName name="DOC" localSheetId="7">#REF!</definedName>
    <definedName name="DOC" localSheetId="10">#REF!</definedName>
    <definedName name="DOC">#REF!</definedName>
    <definedName name="e" localSheetId="7">#REF!</definedName>
    <definedName name="e" localSheetId="10">#REF!</definedName>
    <definedName name="e">#REF!</definedName>
    <definedName name="ee" localSheetId="7">#REF!</definedName>
    <definedName name="ee" localSheetId="10">#REF!</definedName>
    <definedName name="ee">#REF!</definedName>
    <definedName name="EV__LASTREFTIME__" hidden="1">"24/06/2005 17.28.26"</definedName>
    <definedName name="EV__MAXEXPCOLS__" hidden="1">100</definedName>
    <definedName name="EV__MAXEXPROWS__" hidden="1">1000</definedName>
    <definedName name="EV__WBEVMODE__" hidden="1">0</definedName>
    <definedName name="EV__WBREFOPTIONS__" hidden="1">134217775</definedName>
    <definedName name="EV__WBVERSION__" hidden="1">0</definedName>
    <definedName name="Excel_BuiltIn__FilterDatabase_2" localSheetId="7">#REF!</definedName>
    <definedName name="Excel_BuiltIn__FilterDatabase_2" localSheetId="10">#REF!</definedName>
    <definedName name="Excel_BuiltIn__FilterDatabase_2" localSheetId="16">#REF!</definedName>
    <definedName name="Excel_BuiltIn__FilterDatabase_2">#REF!</definedName>
    <definedName name="Excel_BuiltIn_Print_Area_4" localSheetId="7">#REF!</definedName>
    <definedName name="Excel_BuiltIn_Print_Area_4" localSheetId="10">#REF!</definedName>
    <definedName name="Excel_BuiltIn_Print_Area_4">#REF!</definedName>
    <definedName name="excise" localSheetId="7">#REF!</definedName>
    <definedName name="excise" localSheetId="10">#REF!</definedName>
    <definedName name="excise">#REF!</definedName>
    <definedName name="f" localSheetId="7" hidden="1">#REF!</definedName>
    <definedName name="f" localSheetId="10" hidden="1">#REF!</definedName>
    <definedName name="f" hidden="1">#REF!</definedName>
    <definedName name="ff" localSheetId="7">#REF!</definedName>
    <definedName name="ff" localSheetId="10">#REF!</definedName>
    <definedName name="ff">#REF!</definedName>
    <definedName name="Fine" localSheetId="7">#REF!</definedName>
    <definedName name="Fine" localSheetId="10">#REF!</definedName>
    <definedName name="Fine">#REF!</definedName>
    <definedName name="FMEA123" localSheetId="7">#REF!</definedName>
    <definedName name="FMEA123" localSheetId="10">#REF!</definedName>
    <definedName name="FMEA123">#REF!</definedName>
    <definedName name="FOR">#N/A</definedName>
    <definedName name="G" localSheetId="7">#REF!</definedName>
    <definedName name="G" localSheetId="10">#REF!</definedName>
    <definedName name="G" localSheetId="16">#REF!</definedName>
    <definedName name="G">#REF!</definedName>
    <definedName name="gDataRange" localSheetId="7">#REF!</definedName>
    <definedName name="gDataRange" localSheetId="10">#REF!</definedName>
    <definedName name="gDataRange">#REF!</definedName>
    <definedName name="GF" localSheetId="7">#REF!</definedName>
    <definedName name="GF" localSheetId="10">#REF!</definedName>
    <definedName name="GF">#REF!</definedName>
    <definedName name="gg" localSheetId="7">#REF!</definedName>
    <definedName name="gg" localSheetId="10">#REF!</definedName>
    <definedName name="gg">#REF!</definedName>
    <definedName name="giacenze_materiali_P_e_K" localSheetId="7">#REF!</definedName>
    <definedName name="giacenze_materiali_P_e_K" localSheetId="10">#REF!</definedName>
    <definedName name="giacenze_materiali_P_e_K">#REF!</definedName>
    <definedName name="GIRO" localSheetId="7">#REF!</definedName>
    <definedName name="GIRO" localSheetId="10">#REF!</definedName>
    <definedName name="GIRO">#REF!</definedName>
    <definedName name="GLA" localSheetId="7">#REF!</definedName>
    <definedName name="GLA" localSheetId="10">#REF!</definedName>
    <definedName name="GLA">#REF!</definedName>
    <definedName name="GLB" localSheetId="7">#REF!</definedName>
    <definedName name="GLB" localSheetId="10">#REF!</definedName>
    <definedName name="GLB">#REF!</definedName>
    <definedName name="h" localSheetId="7">#REF!</definedName>
    <definedName name="h" localSheetId="10">#REF!</definedName>
    <definedName name="h">#REF!</definedName>
    <definedName name="hdcnt" localSheetId="7">#REF!</definedName>
    <definedName name="hdcnt" localSheetId="10">#REF!</definedName>
    <definedName name="hdcnt">#REF!</definedName>
    <definedName name="HEADCOUNT" localSheetId="7">#REF!</definedName>
    <definedName name="HEADCOUNT" localSheetId="10">#REF!</definedName>
    <definedName name="HEADCOUNT">#REF!</definedName>
    <definedName name="Height">16</definedName>
    <definedName name="hh" localSheetId="7">#REF!</definedName>
    <definedName name="hh" localSheetId="10">#REF!</definedName>
    <definedName name="hh" localSheetId="16">#REF!</definedName>
    <definedName name="hh">#REF!</definedName>
    <definedName name="HHHHH" localSheetId="7">#REF!</definedName>
    <definedName name="HHHHH" localSheetId="10">#REF!</definedName>
    <definedName name="HHHHH">#REF!</definedName>
    <definedName name="i" localSheetId="7">#REF!</definedName>
    <definedName name="i" localSheetId="10">#REF!</definedName>
    <definedName name="i">#REF!</definedName>
    <definedName name="ii" localSheetId="7">#REF!</definedName>
    <definedName name="ii" localSheetId="10">#REF!</definedName>
    <definedName name="ii">#REF!</definedName>
    <definedName name="impmat" localSheetId="7">#REF!</definedName>
    <definedName name="impmat" localSheetId="10">#REF!</definedName>
    <definedName name="impmat">#REF!</definedName>
    <definedName name="INDEX" localSheetId="7">#REF!</definedName>
    <definedName name="INDEX" localSheetId="10">#REF!</definedName>
    <definedName name="INDEX">#REF!</definedName>
    <definedName name="Inizio" localSheetId="7">#REF!</definedName>
    <definedName name="Inizio" localSheetId="10">#REF!</definedName>
    <definedName name="Inizio">#REF!</definedName>
    <definedName name="j" localSheetId="7">#REF!</definedName>
    <definedName name="j" localSheetId="10">#REF!</definedName>
    <definedName name="j">#REF!</definedName>
    <definedName name="JH" localSheetId="7">#REF!</definedName>
    <definedName name="JH" localSheetId="10">#REF!</definedName>
    <definedName name="JH">#REF!</definedName>
    <definedName name="jj" localSheetId="7">#REF!</definedName>
    <definedName name="jj" localSheetId="10">#REF!</definedName>
    <definedName name="jj">#REF!</definedName>
    <definedName name="k" localSheetId="7">#REF!</definedName>
    <definedName name="k" localSheetId="10">#REF!</definedName>
    <definedName name="k">#REF!</definedName>
    <definedName name="K2_WBEVMODE" hidden="1">0</definedName>
    <definedName name="kk" localSheetId="7">#REF!</definedName>
    <definedName name="kk" localSheetId="10">#REF!</definedName>
    <definedName name="kk">#REF!</definedName>
    <definedName name="l" localSheetId="7">#REF!</definedName>
    <definedName name="l" localSheetId="10">#REF!</definedName>
    <definedName name="l">#REF!</definedName>
    <definedName name="Lft" localSheetId="7">#REF!</definedName>
    <definedName name="Lft" localSheetId="10">#REF!</definedName>
    <definedName name="Lft">#REF!</definedName>
    <definedName name="LK" localSheetId="7">#REF!</definedName>
    <definedName name="LK" localSheetId="10">#REF!</definedName>
    <definedName name="LK">#REF!</definedName>
    <definedName name="ll" localSheetId="7">#REF!</definedName>
    <definedName name="ll" localSheetId="10">#REF!</definedName>
    <definedName name="ll">#REF!</definedName>
    <definedName name="LLL" localSheetId="7">#REF!</definedName>
    <definedName name="LLL" localSheetId="10">#REF!</definedName>
    <definedName name="LLL">#REF!</definedName>
    <definedName name="LOF">[5]LOF!$A$1:$D$1</definedName>
    <definedName name="M" localSheetId="7">#REF!</definedName>
    <definedName name="M" localSheetId="10">#REF!</definedName>
    <definedName name="M" localSheetId="16">#REF!</definedName>
    <definedName name="M">#REF!</definedName>
    <definedName name="matcost" localSheetId="7">#REF!</definedName>
    <definedName name="matcost" localSheetId="10">#REF!</definedName>
    <definedName name="matcost">#REF!</definedName>
    <definedName name="MECC" localSheetId="7">#REF!</definedName>
    <definedName name="MECC" localSheetId="10">#REF!</definedName>
    <definedName name="MECC">#REF!</definedName>
    <definedName name="MECC_TRAD" localSheetId="7">#REF!</definedName>
    <definedName name="MECC_TRAD" localSheetId="10">#REF!</definedName>
    <definedName name="MECC_TRAD">#REF!</definedName>
    <definedName name="MM_TRAD" localSheetId="7">#REF!</definedName>
    <definedName name="MM_TRAD" localSheetId="10">#REF!</definedName>
    <definedName name="MM_TRAD">#REF!</definedName>
    <definedName name="MNTH" localSheetId="7">#REF!</definedName>
    <definedName name="MNTH" localSheetId="10">#REF!</definedName>
    <definedName name="MNTH">#REF!</definedName>
    <definedName name="MOLESTI" localSheetId="7">#REF!</definedName>
    <definedName name="MOLESTI" localSheetId="10">#REF!</definedName>
    <definedName name="MOLESTI">#REF!</definedName>
    <definedName name="MONT" localSheetId="7">#REF!</definedName>
    <definedName name="MONT" localSheetId="10">#REF!</definedName>
    <definedName name="MONT">#REF!</definedName>
    <definedName name="MONTP" localSheetId="7">#REF!</definedName>
    <definedName name="MONTP" localSheetId="10">#REF!</definedName>
    <definedName name="MONTP">#REF!</definedName>
    <definedName name="n" localSheetId="7">#REF!</definedName>
    <definedName name="n" localSheetId="10">#REF!</definedName>
    <definedName name="n">#REF!</definedName>
    <definedName name="o" localSheetId="7">#REF!</definedName>
    <definedName name="o" localSheetId="10">#REF!</definedName>
    <definedName name="o">#REF!</definedName>
    <definedName name="oo" localSheetId="7">#REF!</definedName>
    <definedName name="oo" localSheetId="10">#REF!</definedName>
    <definedName name="oo">#REF!</definedName>
    <definedName name="P" localSheetId="7">#REF!</definedName>
    <definedName name="P" localSheetId="10">#REF!</definedName>
    <definedName name="P">#REF!</definedName>
    <definedName name="Pippo" localSheetId="7">#REF!</definedName>
    <definedName name="Pippo" localSheetId="10">#REF!</definedName>
    <definedName name="Pippo">#REF!</definedName>
    <definedName name="PIPPO20" localSheetId="7">#REF!</definedName>
    <definedName name="PIPPO20" localSheetId="10">#REF!</definedName>
    <definedName name="PIPPO20">#REF!</definedName>
    <definedName name="PIPPO22" localSheetId="7">#REF!</definedName>
    <definedName name="PIPPO22" localSheetId="10">#REF!</definedName>
    <definedName name="PIPPO22">#REF!</definedName>
    <definedName name="PIPPO23" localSheetId="7">#REF!</definedName>
    <definedName name="PIPPO23" localSheetId="10">#REF!</definedName>
    <definedName name="PIPPO23">#REF!</definedName>
    <definedName name="PIPPO24" localSheetId="7">#REF!</definedName>
    <definedName name="PIPPO24" localSheetId="10">#REF!</definedName>
    <definedName name="PIPPO24">#REF!</definedName>
    <definedName name="PIPPO25" localSheetId="7">#REF!</definedName>
    <definedName name="PIPPO25" localSheetId="10">#REF!</definedName>
    <definedName name="PIPPO25">#REF!</definedName>
    <definedName name="PIPPO26" localSheetId="7">#REF!</definedName>
    <definedName name="PIPPO26" localSheetId="10">#REF!</definedName>
    <definedName name="PIPPO26">#REF!</definedName>
    <definedName name="PIPPO27" localSheetId="7">#REF!</definedName>
    <definedName name="PIPPO27" localSheetId="10">#REF!</definedName>
    <definedName name="PIPPO27">#REF!</definedName>
    <definedName name="PIPPO28" localSheetId="7">#REF!</definedName>
    <definedName name="PIPPO28" localSheetId="10">#REF!</definedName>
    <definedName name="PIPPO28">#REF!</definedName>
    <definedName name="PIPPO29" localSheetId="7">#REF!</definedName>
    <definedName name="PIPPO29" localSheetId="10">#REF!</definedName>
    <definedName name="PIPPO29">#REF!</definedName>
    <definedName name="PIPPO3" localSheetId="7">#REF!</definedName>
    <definedName name="PIPPO3" localSheetId="10">#REF!</definedName>
    <definedName name="PIPPO3">#REF!</definedName>
    <definedName name="PIPPO30" localSheetId="7">#REF!</definedName>
    <definedName name="PIPPO30" localSheetId="10">#REF!</definedName>
    <definedName name="PIPPO30">#REF!</definedName>
    <definedName name="PIPPO31" localSheetId="7">#REF!</definedName>
    <definedName name="PIPPO31" localSheetId="10">#REF!</definedName>
    <definedName name="PIPPO31">#REF!</definedName>
    <definedName name="PIPPO4" localSheetId="7">#REF!</definedName>
    <definedName name="PIPPO4" localSheetId="10">#REF!</definedName>
    <definedName name="PIPPO4">#REF!</definedName>
    <definedName name="PIPPO5" localSheetId="7">#REF!</definedName>
    <definedName name="PIPPO5" localSheetId="10">#REF!</definedName>
    <definedName name="PIPPO5">#REF!</definedName>
    <definedName name="PIPPO6" localSheetId="7">#REF!</definedName>
    <definedName name="PIPPO6" localSheetId="10">#REF!</definedName>
    <definedName name="PIPPO6">#REF!</definedName>
    <definedName name="PIPPOMEC" localSheetId="7">#REF!</definedName>
    <definedName name="PIPPOMEC" localSheetId="10">#REF!</definedName>
    <definedName name="PIPPOMEC">#REF!</definedName>
    <definedName name="plpo01" localSheetId="7">#REF!</definedName>
    <definedName name="plpo01" localSheetId="10">#REF!</definedName>
    <definedName name="plpo01">#REF!</definedName>
    <definedName name="plprod1" localSheetId="7">#REF!</definedName>
    <definedName name="plprod1" localSheetId="10">#REF!</definedName>
    <definedName name="plprod1">#REF!</definedName>
    <definedName name="plprod2" localSheetId="7">#REF!</definedName>
    <definedName name="plprod2" localSheetId="10">#REF!</definedName>
    <definedName name="plprod2">#REF!</definedName>
    <definedName name="PMM" localSheetId="7">#REF!</definedName>
    <definedName name="PMM" localSheetId="10">#REF!</definedName>
    <definedName name="PMM">#REF!</definedName>
    <definedName name="PO04_Spagna" localSheetId="7">#REF!</definedName>
    <definedName name="PO04_Spagna" localSheetId="10">#REF!</definedName>
    <definedName name="PO04_Spagna">#REF!</definedName>
    <definedName name="_xlnm.Print_Area" localSheetId="6">'COTROL PLAN'!$A$53:$O$83</definedName>
    <definedName name="_xlnm.Print_Area" localSheetId="2">'DESIGN RECORD'!$A$1:$M$31</definedName>
    <definedName name="_xlnm.Print_Area" localSheetId="10">'INITIAL PROCESS STUDY '!$A$1:$R$43</definedName>
    <definedName name="_xlnm.Print_Area" localSheetId="3">PFD!$A$1:$K$48</definedName>
    <definedName name="_xlnm.Print_Area" localSheetId="5">PFMEA!$A$22:$T$30</definedName>
    <definedName name="_xlnm.Print_Area" localSheetId="0">'PPAP TITLE'!$A$1:$H$30</definedName>
    <definedName name="_xlnm.Print_Area" localSheetId="16">PSW!$A$1:$S$52</definedName>
    <definedName name="_xlnm.Print_Area" localSheetId="13">SIR!#REF!</definedName>
    <definedName name="_xlnm.Print_Area">[6]DFMEA!$A$11:$S$33</definedName>
    <definedName name="_xlnm.Print_Titles">[6]DFMEA!$1:$10</definedName>
    <definedName name="PROGM" localSheetId="7">#REF!</definedName>
    <definedName name="PROGM" localSheetId="10">#REF!</definedName>
    <definedName name="PROGM" localSheetId="16">#REF!</definedName>
    <definedName name="PROGM">#REF!</definedName>
    <definedName name="PROGMP" localSheetId="7">#REF!</definedName>
    <definedName name="PROGMP" localSheetId="10">#REF!</definedName>
    <definedName name="PROGMP">#REF!</definedName>
    <definedName name="PRTAREA" localSheetId="7">#REF!</definedName>
    <definedName name="PRTAREA" localSheetId="10">#REF!</definedName>
    <definedName name="PRTAREA">#REF!</definedName>
    <definedName name="prtarea2" localSheetId="7">#REF!</definedName>
    <definedName name="prtarea2" localSheetId="10">#REF!</definedName>
    <definedName name="prtarea2">#REF!</definedName>
    <definedName name="Q" localSheetId="7">#REF!</definedName>
    <definedName name="Q" localSheetId="10">#REF!</definedName>
    <definedName name="Q">#REF!</definedName>
    <definedName name="qq" localSheetId="7">#REF!</definedName>
    <definedName name="qq" localSheetId="10">#REF!</definedName>
    <definedName name="qq">#REF!</definedName>
    <definedName name="QQQ" localSheetId="7">#REF!</definedName>
    <definedName name="QQQ" localSheetId="10">#REF!</definedName>
    <definedName name="QQQ">#REF!</definedName>
    <definedName name="QQQQ" localSheetId="7">#REF!</definedName>
    <definedName name="QQQQ" localSheetId="10">#REF!</definedName>
    <definedName name="QQQQ">#REF!</definedName>
    <definedName name="qty">[7]Sheet1!$A$2:$B$185</definedName>
    <definedName name="QUA" localSheetId="7">#REF!</definedName>
    <definedName name="QUA" localSheetId="10">#REF!</definedName>
    <definedName name="QUA" localSheetId="16">#REF!</definedName>
    <definedName name="QUA">#REF!</definedName>
    <definedName name="readings" localSheetId="7">#REF!</definedName>
    <definedName name="readings" localSheetId="4">#REF!</definedName>
    <definedName name="readings" localSheetId="10">#REF!</definedName>
    <definedName name="readings" localSheetId="0">#REF!</definedName>
    <definedName name="readings">#REF!</definedName>
    <definedName name="regpnl" localSheetId="7">'[8]P&amp;L BUDGET'!#REF!</definedName>
    <definedName name="regpnl" localSheetId="10">'[8]P&amp;L BUDGET'!#REF!</definedName>
    <definedName name="regpnl">'[8]P&amp;L BUDGET'!#REF!</definedName>
    <definedName name="Rgt" localSheetId="7">#REF!</definedName>
    <definedName name="Rgt" localSheetId="10">#REF!</definedName>
    <definedName name="Rgt" localSheetId="16">#REF!</definedName>
    <definedName name="Rgt">#REF!</definedName>
    <definedName name="RI" localSheetId="7">#REF!</definedName>
    <definedName name="RI" localSheetId="10">#REF!</definedName>
    <definedName name="RI">#REF!</definedName>
    <definedName name="RIC" localSheetId="7">#REF!</definedName>
    <definedName name="RIC" localSheetId="10">#REF!</definedName>
    <definedName name="RIC">#REF!</definedName>
    <definedName name="RIGLAAGO" localSheetId="7">#REF!</definedName>
    <definedName name="RIGLAAGO" localSheetId="10">#REF!</definedName>
    <definedName name="RIGLAAGO">#REF!</definedName>
    <definedName name="RIGLAAPR" localSheetId="7">#REF!</definedName>
    <definedName name="RIGLAAPR" localSheetId="10">#REF!</definedName>
    <definedName name="RIGLAAPR">#REF!</definedName>
    <definedName name="RIGLADIC" localSheetId="7">#REF!</definedName>
    <definedName name="RIGLADIC" localSheetId="10">#REF!</definedName>
    <definedName name="RIGLADIC">#REF!</definedName>
    <definedName name="RIGLAFEB" localSheetId="7">#REF!</definedName>
    <definedName name="RIGLAFEB" localSheetId="10">#REF!</definedName>
    <definedName name="RIGLAFEB">#REF!</definedName>
    <definedName name="RIGLAGEN" localSheetId="7">#REF!</definedName>
    <definedName name="RIGLAGEN" localSheetId="10">#REF!</definedName>
    <definedName name="RIGLAGEN">#REF!</definedName>
    <definedName name="RIGLAGIU" localSheetId="7">#REF!</definedName>
    <definedName name="RIGLAGIU" localSheetId="10">#REF!</definedName>
    <definedName name="RIGLAGIU">#REF!</definedName>
    <definedName name="RIGLALUG" localSheetId="7">#REF!</definedName>
    <definedName name="RIGLALUG" localSheetId="10">#REF!</definedName>
    <definedName name="RIGLALUG">#REF!</definedName>
    <definedName name="RIGLAMAG" localSheetId="7">#REF!</definedName>
    <definedName name="RIGLAMAG" localSheetId="10">#REF!</definedName>
    <definedName name="RIGLAMAG">#REF!</definedName>
    <definedName name="RIGLAMAR" localSheetId="7">#REF!</definedName>
    <definedName name="RIGLAMAR" localSheetId="10">#REF!</definedName>
    <definedName name="RIGLAMAR">#REF!</definedName>
    <definedName name="RIGLANOV" localSheetId="7">#REF!</definedName>
    <definedName name="RIGLANOV" localSheetId="10">#REF!</definedName>
    <definedName name="RIGLANOV">#REF!</definedName>
    <definedName name="RIGLAOTT" localSheetId="7">#REF!</definedName>
    <definedName name="RIGLAOTT" localSheetId="10">#REF!</definedName>
    <definedName name="RIGLAOTT">#REF!</definedName>
    <definedName name="RIGLASET" localSheetId="7">#REF!</definedName>
    <definedName name="RIGLASET" localSheetId="10">#REF!</definedName>
    <definedName name="RIGLASET">#REF!</definedName>
    <definedName name="RILM" localSheetId="7">#REF!</definedName>
    <definedName name="RILM" localSheetId="10">#REF!</definedName>
    <definedName name="RILM">#REF!</definedName>
    <definedName name="RITMI" localSheetId="7">#REF!</definedName>
    <definedName name="RITMI" localSheetId="10">#REF!</definedName>
    <definedName name="RITMI">#REF!</definedName>
    <definedName name="rr" localSheetId="7">#REF!</definedName>
    <definedName name="rr" localSheetId="10">#REF!</definedName>
    <definedName name="rr">#REF!</definedName>
    <definedName name="RS_SW" localSheetId="7">#REF!</definedName>
    <definedName name="RS_SW" localSheetId="10">#REF!</definedName>
    <definedName name="RS_SW">#REF!</definedName>
    <definedName name="s" localSheetId="7">#REF!</definedName>
    <definedName name="s" localSheetId="10">#REF!</definedName>
    <definedName name="s">#REF!</definedName>
    <definedName name="SS" localSheetId="7">#REF!</definedName>
    <definedName name="SS" localSheetId="10">#REF!</definedName>
    <definedName name="SS">#REF!</definedName>
    <definedName name="SSSS" localSheetId="7">#REF!</definedName>
    <definedName name="SSSS" localSheetId="10">#REF!</definedName>
    <definedName name="SSSS">#REF!</definedName>
    <definedName name="Standard">'[3](Do not delete)'!$B$1:$B$65</definedName>
    <definedName name="StartValue">0.475</definedName>
    <definedName name="Status">'[3](Do not delete)'!$C$1:$C$3</definedName>
    <definedName name="StepValue">0.001</definedName>
    <definedName name="t" localSheetId="7" hidden="1">#REF!</definedName>
    <definedName name="t" localSheetId="10" hidden="1">#REF!</definedName>
    <definedName name="t" localSheetId="16" hidden="1">#REF!</definedName>
    <definedName name="t" hidden="1">#REF!</definedName>
    <definedName name="TABELLA" localSheetId="7">#REF!</definedName>
    <definedName name="TABELLA" localSheetId="10">#REF!</definedName>
    <definedName name="TABELLA">#REF!</definedName>
    <definedName name="tbm" localSheetId="7">#REF!</definedName>
    <definedName name="tbm" localSheetId="10">#REF!</definedName>
    <definedName name="tbm">#REF!</definedName>
    <definedName name="TEST1" localSheetId="7">#REF!</definedName>
    <definedName name="TEST1" localSheetId="10">#REF!</definedName>
    <definedName name="TEST1">#REF!</definedName>
    <definedName name="TESTHKEY" localSheetId="7">#REF!</definedName>
    <definedName name="TESTHKEY" localSheetId="10">#REF!</definedName>
    <definedName name="TESTHKEY">#REF!</definedName>
    <definedName name="TESTKEYS" localSheetId="7">#REF!</definedName>
    <definedName name="TESTKEYS" localSheetId="10">#REF!</definedName>
    <definedName name="TESTKEYS">#REF!</definedName>
    <definedName name="TESTVKEY" localSheetId="7">#REF!</definedName>
    <definedName name="TESTVKEY" localSheetId="10">#REF!</definedName>
    <definedName name="TESTVKEY">#REF!</definedName>
    <definedName name="TOT.MECC" localSheetId="7">#REF!</definedName>
    <definedName name="TOT.MECC" localSheetId="10">#REF!</definedName>
    <definedName name="TOT.MECC">#REF!</definedName>
    <definedName name="TOT_TRAD" localSheetId="7">#REF!</definedName>
    <definedName name="TOT_TRAD" localSheetId="10">#REF!</definedName>
    <definedName name="TOT_TRAD">#REF!</definedName>
    <definedName name="TT" localSheetId="7">#REF!</definedName>
    <definedName name="TT" localSheetId="10">#REF!</definedName>
    <definedName name="TT">#REF!</definedName>
    <definedName name="u" localSheetId="7">#REF!</definedName>
    <definedName name="u" localSheetId="10">#REF!</definedName>
    <definedName name="u">#REF!</definedName>
    <definedName name="uu" localSheetId="7">#REF!</definedName>
    <definedName name="uu" localSheetId="10">#REF!</definedName>
    <definedName name="uu">#REF!</definedName>
    <definedName name="v" localSheetId="7">#REF!</definedName>
    <definedName name="v" localSheetId="10">#REF!</definedName>
    <definedName name="v">#REF!</definedName>
    <definedName name="valorizza_contratt" localSheetId="7">#REF!</definedName>
    <definedName name="valorizza_contratt" localSheetId="10">#REF!</definedName>
    <definedName name="valorizza_contratt">#REF!</definedName>
    <definedName name="vv" localSheetId="7">#REF!</definedName>
    <definedName name="vv" localSheetId="10">#REF!</definedName>
    <definedName name="vv">#REF!</definedName>
    <definedName name="w" localSheetId="7">#REF!</definedName>
    <definedName name="w" localSheetId="10">#REF!</definedName>
    <definedName name="w">#REF!</definedName>
    <definedName name="Width">4</definedName>
    <definedName name="wip_meccanica" localSheetId="7">#REF!</definedName>
    <definedName name="wip_meccanica" localSheetId="10">#REF!</definedName>
    <definedName name="wip_meccanica" localSheetId="16">#REF!</definedName>
    <definedName name="wip_meccanica">#REF!</definedName>
    <definedName name="wrn.PLAN." localSheetId="10" hidden="1">{#N/A,#N/A,FALSE,"Sheet1"}</definedName>
    <definedName name="wrn.PLAN." localSheetId="16" hidden="1">{#N/A,#N/A,FALSE,"Sheet1"}</definedName>
    <definedName name="wrn.PLAN." hidden="1">{#N/A,#N/A,FALSE,"Sheet1"}</definedName>
    <definedName name="ww" localSheetId="7">#REF!</definedName>
    <definedName name="ww" localSheetId="10">#REF!</definedName>
    <definedName name="ww" localSheetId="16">#REF!</definedName>
    <definedName name="ww">#REF!</definedName>
    <definedName name="x" localSheetId="7">#REF!</definedName>
    <definedName name="x" localSheetId="10">#REF!</definedName>
    <definedName name="x">#REF!</definedName>
    <definedName name="xx" localSheetId="7">#REF!</definedName>
    <definedName name="xx" localSheetId="10">#REF!</definedName>
    <definedName name="xx">#REF!</definedName>
    <definedName name="y" localSheetId="7">#REF!</definedName>
    <definedName name="y" localSheetId="10">#REF!</definedName>
    <definedName name="y">#REF!</definedName>
    <definedName name="yy" localSheetId="7">#REF!</definedName>
    <definedName name="yy" localSheetId="10">#REF!</definedName>
    <definedName name="yy">#REF!</definedName>
    <definedName name="z" localSheetId="7">#REF!</definedName>
    <definedName name="z" localSheetId="10">#REF!</definedName>
    <definedName name="z">#REF!</definedName>
    <definedName name="zz" localSheetId="7">#REF!</definedName>
    <definedName name="zz" localSheetId="10">#REF!</definedName>
    <definedName name="zz">#REF!</definedName>
  </definedNames>
  <calcPr calcId="162913"/>
</workbook>
</file>

<file path=xl/calcChain.xml><?xml version="1.0" encoding="utf-8"?>
<calcChain xmlns="http://schemas.openxmlformats.org/spreadsheetml/2006/main">
  <c r="M25" i="32" l="1"/>
  <c r="M21" i="32"/>
  <c r="F21" i="42" l="1"/>
  <c r="C16" i="42"/>
  <c r="M18" i="32" l="1"/>
  <c r="M17" i="32"/>
  <c r="M15" i="32"/>
  <c r="M14" i="32"/>
  <c r="M13" i="32"/>
  <c r="M12" i="32"/>
  <c r="M22" i="32" l="1"/>
  <c r="M16" i="32"/>
  <c r="N2" i="44" l="1"/>
  <c r="M20" i="32" l="1"/>
  <c r="M19" i="32"/>
  <c r="Q35" i="43" l="1"/>
  <c r="K26" i="43"/>
  <c r="J26" i="43"/>
  <c r="I26" i="43"/>
  <c r="H26" i="43"/>
  <c r="G26" i="43"/>
  <c r="F26" i="43"/>
  <c r="E26" i="43"/>
  <c r="D26" i="43"/>
  <c r="C26" i="43"/>
  <c r="B26" i="43"/>
  <c r="I20" i="43"/>
  <c r="D19" i="43"/>
  <c r="I18" i="43"/>
  <c r="Q17" i="43"/>
  <c r="M17" i="43"/>
  <c r="K17" i="43"/>
  <c r="J17" i="43"/>
  <c r="I17" i="43"/>
  <c r="H17" i="43"/>
  <c r="G17" i="43"/>
  <c r="F17" i="43"/>
  <c r="E17" i="43"/>
  <c r="D17" i="43"/>
  <c r="C17" i="43"/>
  <c r="B17" i="43"/>
  <c r="Q16" i="43"/>
  <c r="K16" i="43"/>
  <c r="J16" i="43"/>
  <c r="I16" i="43"/>
  <c r="H16" i="43"/>
  <c r="G16" i="43"/>
  <c r="F16" i="43"/>
  <c r="E16" i="43"/>
  <c r="D16" i="43"/>
  <c r="C16" i="43"/>
  <c r="B16" i="43"/>
  <c r="K15" i="43"/>
  <c r="J15" i="43"/>
  <c r="I15" i="43"/>
  <c r="H15" i="43"/>
  <c r="G15" i="43"/>
  <c r="F15" i="43"/>
  <c r="E15" i="43"/>
  <c r="D15" i="43"/>
  <c r="C15" i="43"/>
  <c r="B15" i="43"/>
  <c r="K14" i="43"/>
  <c r="J14" i="43"/>
  <c r="I14" i="43"/>
  <c r="H14" i="43"/>
  <c r="G14" i="43"/>
  <c r="F14" i="43"/>
  <c r="E14" i="43"/>
  <c r="D14" i="43"/>
  <c r="C14" i="43"/>
  <c r="B14" i="43"/>
  <c r="N33" i="42"/>
  <c r="Q31" i="42"/>
  <c r="L27" i="42"/>
  <c r="K27" i="42"/>
  <c r="J27" i="42"/>
  <c r="I27" i="42"/>
  <c r="H27" i="42"/>
  <c r="G27" i="42"/>
  <c r="F27" i="42"/>
  <c r="E27" i="42"/>
  <c r="D27" i="42"/>
  <c r="C27" i="42"/>
  <c r="L26" i="42"/>
  <c r="K26" i="42"/>
  <c r="J26" i="42"/>
  <c r="I26" i="42"/>
  <c r="H26" i="42"/>
  <c r="G26" i="42"/>
  <c r="F26" i="42"/>
  <c r="E26" i="42"/>
  <c r="D26" i="42"/>
  <c r="C26" i="42"/>
  <c r="N25" i="42"/>
  <c r="N24" i="42"/>
  <c r="N23" i="42"/>
  <c r="L22" i="42"/>
  <c r="K22" i="42"/>
  <c r="J22" i="42"/>
  <c r="I22" i="42"/>
  <c r="H22" i="42"/>
  <c r="G22" i="42"/>
  <c r="F22" i="42"/>
  <c r="E22" i="42"/>
  <c r="D22" i="42"/>
  <c r="C22" i="42"/>
  <c r="L21" i="42"/>
  <c r="K21" i="42"/>
  <c r="J21" i="42"/>
  <c r="I21" i="42"/>
  <c r="H21" i="42"/>
  <c r="G21" i="42"/>
  <c r="E21" i="42"/>
  <c r="D21" i="42"/>
  <c r="C21" i="42"/>
  <c r="N20" i="42"/>
  <c r="N19" i="42"/>
  <c r="N18" i="42"/>
  <c r="L17" i="42"/>
  <c r="K17" i="42"/>
  <c r="J17" i="42"/>
  <c r="I17" i="42"/>
  <c r="H17" i="42"/>
  <c r="G17" i="42"/>
  <c r="F17" i="42"/>
  <c r="E17" i="42"/>
  <c r="D17" i="42"/>
  <c r="C17" i="42"/>
  <c r="L16" i="42"/>
  <c r="K16" i="42"/>
  <c r="J16" i="42"/>
  <c r="I16" i="42"/>
  <c r="H16" i="42"/>
  <c r="G16" i="42"/>
  <c r="F16" i="42"/>
  <c r="E16" i="42"/>
  <c r="D16" i="42"/>
  <c r="N15" i="42"/>
  <c r="N14" i="42"/>
  <c r="N13" i="42"/>
  <c r="V10" i="42"/>
  <c r="T10" i="42"/>
  <c r="R10" i="42"/>
  <c r="O10" i="42"/>
  <c r="V8" i="42"/>
  <c r="U8" i="42"/>
  <c r="T8" i="42"/>
  <c r="S8" i="42"/>
  <c r="R8" i="42"/>
  <c r="O8" i="42"/>
  <c r="V6" i="42"/>
  <c r="T6" i="42"/>
  <c r="R6" i="42"/>
  <c r="O6" i="42"/>
  <c r="V4" i="42"/>
  <c r="R4" i="42"/>
  <c r="Q14" i="43" l="1"/>
  <c r="D28" i="42"/>
  <c r="Q37" i="43"/>
  <c r="Q36" i="43"/>
  <c r="K27" i="43"/>
  <c r="M14" i="43"/>
  <c r="M15" i="43"/>
  <c r="D20" i="43" s="1"/>
  <c r="O22" i="43" s="1"/>
  <c r="M16" i="43"/>
  <c r="Q31" i="43" s="1"/>
  <c r="B27" i="43"/>
  <c r="D27" i="43"/>
  <c r="F27" i="43"/>
  <c r="H27" i="43"/>
  <c r="J27" i="43"/>
  <c r="N20" i="43"/>
  <c r="N18" i="43" s="1"/>
  <c r="C27" i="43"/>
  <c r="E27" i="43"/>
  <c r="G27" i="43"/>
  <c r="I27" i="43"/>
  <c r="N26" i="42"/>
  <c r="N27" i="42"/>
  <c r="L29" i="42"/>
  <c r="J29" i="42"/>
  <c r="H29" i="42"/>
  <c r="F29" i="42"/>
  <c r="D29" i="42"/>
  <c r="K29" i="42"/>
  <c r="I29" i="42"/>
  <c r="G29" i="42"/>
  <c r="N16" i="42"/>
  <c r="N17" i="42"/>
  <c r="E29" i="42"/>
  <c r="C29" i="42"/>
  <c r="N21" i="42"/>
  <c r="N22" i="42"/>
  <c r="Q32" i="43" l="1"/>
  <c r="K23" i="43" s="1"/>
  <c r="N31" i="42"/>
  <c r="P21" i="43"/>
  <c r="C37" i="43"/>
  <c r="D18" i="43"/>
  <c r="I19" i="43" s="1"/>
  <c r="K22" i="43"/>
  <c r="I22" i="43"/>
  <c r="G22" i="43"/>
  <c r="E22" i="43"/>
  <c r="C22" i="43"/>
  <c r="J22" i="43"/>
  <c r="H22" i="43"/>
  <c r="F22" i="43"/>
  <c r="D22" i="43"/>
  <c r="B22" i="43"/>
  <c r="Q34" i="43"/>
  <c r="Q33" i="43"/>
  <c r="N30" i="42"/>
  <c r="Q14" i="42" s="1"/>
  <c r="N29" i="42"/>
  <c r="Q28" i="42" s="1"/>
  <c r="N28" i="42"/>
  <c r="F23" i="43" l="1"/>
  <c r="E23" i="43"/>
  <c r="H23" i="43"/>
  <c r="G23" i="43"/>
  <c r="B23" i="43"/>
  <c r="J23" i="43"/>
  <c r="I23" i="43"/>
  <c r="D23" i="43"/>
  <c r="C23" i="43"/>
  <c r="P22" i="43"/>
  <c r="P23" i="43" s="1"/>
  <c r="O21" i="43"/>
  <c r="P20" i="43"/>
  <c r="O20" i="43" s="1"/>
  <c r="O23" i="43"/>
  <c r="K24" i="43"/>
  <c r="I24" i="43"/>
  <c r="G24" i="43"/>
  <c r="E24" i="43"/>
  <c r="C24" i="43"/>
  <c r="J24" i="43"/>
  <c r="H24" i="43"/>
  <c r="F24" i="43"/>
  <c r="D24" i="43"/>
  <c r="B24" i="43"/>
  <c r="K25" i="43"/>
  <c r="I25" i="43"/>
  <c r="G25" i="43"/>
  <c r="E25" i="43"/>
  <c r="C25" i="43"/>
  <c r="J25" i="43"/>
  <c r="H25" i="43"/>
  <c r="F25" i="43"/>
  <c r="D25" i="43"/>
  <c r="B25" i="43"/>
  <c r="N32" i="42"/>
  <c r="H32" i="42" s="1"/>
  <c r="Q15" i="42"/>
  <c r="Q18" i="42" s="1"/>
  <c r="Q27" i="42"/>
  <c r="X30" i="42"/>
  <c r="X29" i="42"/>
  <c r="O24" i="43" l="1"/>
  <c r="R22" i="43"/>
  <c r="X14" i="42"/>
  <c r="R21" i="43"/>
  <c r="P19" i="43"/>
  <c r="R19" i="43" s="1"/>
  <c r="Q19" i="43" s="1"/>
  <c r="P24" i="43"/>
  <c r="O25" i="43"/>
  <c r="R23" i="43"/>
  <c r="Q19" i="42"/>
  <c r="Q24" i="42" s="1"/>
  <c r="X25" i="42" s="1"/>
  <c r="V26" i="42" s="1"/>
  <c r="Q22" i="43" l="1"/>
  <c r="Q23" i="43"/>
  <c r="O19" i="43"/>
  <c r="R20" i="43"/>
  <c r="Q21" i="43" s="1"/>
  <c r="P25" i="43"/>
  <c r="O26" i="43"/>
  <c r="R24" i="43"/>
  <c r="Q24" i="43" s="1"/>
  <c r="X19" i="42"/>
  <c r="X31" i="42"/>
  <c r="X24" i="42"/>
  <c r="Q23" i="42"/>
  <c r="X18" i="42"/>
  <c r="Q20" i="43" l="1"/>
  <c r="P26" i="43"/>
  <c r="O27" i="43"/>
  <c r="R25" i="43"/>
  <c r="Q25" i="43" s="1"/>
  <c r="P27" i="43" l="1"/>
  <c r="O28" i="43"/>
  <c r="R26" i="43"/>
  <c r="Q26" i="43" s="1"/>
  <c r="P28" i="43" l="1"/>
  <c r="O29" i="43"/>
  <c r="R27" i="43"/>
  <c r="Q27" i="43" s="1"/>
  <c r="P29" i="43" l="1"/>
  <c r="O30" i="43"/>
  <c r="R28" i="43"/>
  <c r="Q28" i="43" s="1"/>
  <c r="P30" i="43" l="1"/>
  <c r="R30" i="43" s="1"/>
  <c r="R29" i="43"/>
  <c r="Q29" i="43" s="1"/>
  <c r="Q30" i="43" l="1"/>
  <c r="M26" i="32" l="1"/>
  <c r="M30" i="32" l="1"/>
  <c r="M28" i="32"/>
  <c r="M27" i="32"/>
  <c r="M24" i="32"/>
  <c r="M23" i="32"/>
  <c r="M11" i="32"/>
  <c r="M10" i="32"/>
  <c r="M9" i="32"/>
  <c r="M8" i="32"/>
  <c r="N33" i="25" l="1"/>
  <c r="Q31" i="25"/>
  <c r="L27" i="25"/>
  <c r="K27" i="25"/>
  <c r="J27" i="25"/>
  <c r="I27" i="25"/>
  <c r="H27" i="25"/>
  <c r="G27" i="25"/>
  <c r="F27" i="25"/>
  <c r="E27" i="25"/>
  <c r="D27" i="25"/>
  <c r="C27" i="25"/>
  <c r="N27" i="25" s="1"/>
  <c r="L26" i="25"/>
  <c r="K26" i="25"/>
  <c r="J26" i="25"/>
  <c r="I26" i="25"/>
  <c r="H26" i="25"/>
  <c r="G26" i="25"/>
  <c r="F26" i="25"/>
  <c r="E26" i="25"/>
  <c r="D26" i="25"/>
  <c r="C26" i="25"/>
  <c r="N26" i="25" s="1"/>
  <c r="N25" i="25"/>
  <c r="N24" i="25"/>
  <c r="N23" i="25"/>
  <c r="L22" i="25"/>
  <c r="K22" i="25"/>
  <c r="J22" i="25"/>
  <c r="I22" i="25"/>
  <c r="H22" i="25"/>
  <c r="G22" i="25"/>
  <c r="F22" i="25"/>
  <c r="E22" i="25"/>
  <c r="D22" i="25"/>
  <c r="C22" i="25"/>
  <c r="L21" i="25"/>
  <c r="K21" i="25"/>
  <c r="J21" i="25"/>
  <c r="I21" i="25"/>
  <c r="H21" i="25"/>
  <c r="G21" i="25"/>
  <c r="F21" i="25"/>
  <c r="E21" i="25"/>
  <c r="D21" i="25"/>
  <c r="C21" i="25"/>
  <c r="N20" i="25"/>
  <c r="N19" i="25"/>
  <c r="N18" i="25"/>
  <c r="L17" i="25"/>
  <c r="K17" i="25"/>
  <c r="J17" i="25"/>
  <c r="I17" i="25"/>
  <c r="H17" i="25"/>
  <c r="G17" i="25"/>
  <c r="F17" i="25"/>
  <c r="E17" i="25"/>
  <c r="D17" i="25"/>
  <c r="C17" i="25"/>
  <c r="N17" i="25" s="1"/>
  <c r="L16" i="25"/>
  <c r="K16" i="25"/>
  <c r="K29" i="25" s="1"/>
  <c r="J16" i="25"/>
  <c r="I16" i="25"/>
  <c r="I29" i="25" s="1"/>
  <c r="H16" i="25"/>
  <c r="G16" i="25"/>
  <c r="G29" i="25" s="1"/>
  <c r="F16" i="25"/>
  <c r="E16" i="25"/>
  <c r="E29" i="25" s="1"/>
  <c r="D16" i="25"/>
  <c r="C16" i="25"/>
  <c r="C29" i="25" s="1"/>
  <c r="N15" i="25"/>
  <c r="N14" i="25"/>
  <c r="N13" i="25"/>
  <c r="X10" i="25"/>
  <c r="V10" i="25"/>
  <c r="T10" i="25"/>
  <c r="R10" i="25"/>
  <c r="O10" i="25"/>
  <c r="V8" i="25"/>
  <c r="U8" i="25"/>
  <c r="T8" i="25"/>
  <c r="S8" i="25"/>
  <c r="R8" i="25"/>
  <c r="O8" i="25"/>
  <c r="V6" i="25"/>
  <c r="T6" i="25"/>
  <c r="R6" i="25"/>
  <c r="O6" i="25"/>
  <c r="V4" i="25"/>
  <c r="R4" i="25"/>
  <c r="O4" i="25"/>
  <c r="D29" i="25" l="1"/>
  <c r="F29" i="25"/>
  <c r="H29" i="25"/>
  <c r="J29" i="25"/>
  <c r="L29" i="25"/>
  <c r="N21" i="25"/>
  <c r="N28" i="25"/>
  <c r="N16" i="25"/>
  <c r="N22" i="25"/>
  <c r="N30" i="25" s="1"/>
  <c r="N29" i="25" l="1"/>
  <c r="Q27" i="25" s="1"/>
  <c r="N31" i="25"/>
  <c r="Q15" i="25"/>
  <c r="Q18" i="25" s="1"/>
  <c r="N32" i="25"/>
  <c r="H32" i="25" s="1"/>
  <c r="Q14" i="25"/>
  <c r="Q28" i="25"/>
  <c r="Q19" i="25" l="1"/>
  <c r="X19" i="25" s="1"/>
  <c r="X30" i="25"/>
  <c r="X29" i="25"/>
  <c r="X18" i="25"/>
  <c r="X14" i="25"/>
  <c r="Q24" i="25"/>
  <c r="Q23" i="25"/>
  <c r="X25" i="25" l="1"/>
  <c r="V26" i="25" s="1"/>
  <c r="X24" i="25"/>
  <c r="X31" i="25"/>
</calcChain>
</file>

<file path=xl/sharedStrings.xml><?xml version="1.0" encoding="utf-8"?>
<sst xmlns="http://schemas.openxmlformats.org/spreadsheetml/2006/main" count="1553" uniqueCount="824">
  <si>
    <t>Process Flow Diagram</t>
  </si>
  <si>
    <t>Model Yr:</t>
  </si>
  <si>
    <t>Customer ID:</t>
  </si>
  <si>
    <t>Part #:</t>
  </si>
  <si>
    <t>Original:</t>
  </si>
  <si>
    <t>Program:</t>
  </si>
  <si>
    <t>Cust Name:</t>
  </si>
  <si>
    <t>Part Name:</t>
  </si>
  <si>
    <t>Vendor ID:</t>
  </si>
  <si>
    <t>Plant Location:</t>
  </si>
  <si>
    <t>Document #:</t>
  </si>
  <si>
    <t>Step</t>
  </si>
  <si>
    <t>Operation</t>
  </si>
  <si>
    <t>Method of</t>
  </si>
  <si>
    <t>Item #</t>
  </si>
  <si>
    <t>Inspection</t>
  </si>
  <si>
    <t xml:space="preserve">Process </t>
  </si>
  <si>
    <t>#</t>
  </si>
  <si>
    <t>Description</t>
  </si>
  <si>
    <t>Analysis</t>
  </si>
  <si>
    <t>Method #</t>
  </si>
  <si>
    <t>Characteristics</t>
  </si>
  <si>
    <t>Potential Failure Mode</t>
  </si>
  <si>
    <t>Potential Effects of Failure</t>
  </si>
  <si>
    <t>RPN</t>
  </si>
  <si>
    <t>Control Plan</t>
  </si>
  <si>
    <t>Notes:</t>
  </si>
  <si>
    <t>Part Name</t>
  </si>
  <si>
    <t>Date</t>
  </si>
  <si>
    <t>Part Number</t>
  </si>
  <si>
    <t>Appraiser A</t>
  </si>
  <si>
    <t>Appraiser B</t>
  </si>
  <si>
    <t>Characteristic</t>
  </si>
  <si>
    <t>Specification</t>
  </si>
  <si>
    <t>Appraiser C</t>
  </si>
  <si>
    <t>Characteristic Classification</t>
  </si>
  <si>
    <t>Trials</t>
  </si>
  <si>
    <t>Parts</t>
  </si>
  <si>
    <t>Appraisers</t>
  </si>
  <si>
    <t>Date Performed</t>
  </si>
  <si>
    <t>APPRAISER/</t>
  </si>
  <si>
    <t>PART</t>
  </si>
  <si>
    <t>AVERAGE</t>
  </si>
  <si>
    <t>Measurement Unit Analysis</t>
  </si>
  <si>
    <t>% Tolerance (Tol)</t>
  </si>
  <si>
    <t>TRIAL #</t>
  </si>
  <si>
    <t>EV</t>
  </si>
  <si>
    <t>=</t>
  </si>
  <si>
    <t>K1</t>
  </si>
  <si>
    <t>% EV</t>
  </si>
  <si>
    <t>AVE</t>
  </si>
  <si>
    <t>AV</t>
  </si>
  <si>
    <t>% AV</t>
  </si>
  <si>
    <t xml:space="preserve">   n = number of parts</t>
  </si>
  <si>
    <t xml:space="preserve">   r = number of trials</t>
  </si>
  <si>
    <t>% PV</t>
  </si>
  <si>
    <t>PV</t>
  </si>
  <si>
    <t xml:space="preserve">     AVE ( Xp )</t>
  </si>
  <si>
    <t>TV</t>
  </si>
  <si>
    <t>beyond this limit.  Identify the cause and correct.  Repeat these readings using the same appraiser and unit as originally used or dis-</t>
  </si>
  <si>
    <t>card values and re-average and recompute R and the limiting value from the remaining observations.</t>
  </si>
  <si>
    <t>ndc</t>
  </si>
  <si>
    <r>
      <t xml:space="preserve">4.7.2 </t>
    </r>
    <r>
      <rPr>
        <sz val="9.5"/>
        <color rgb="FF000000"/>
        <rFont val="Tahoma"/>
        <family val="2"/>
      </rPr>
      <t xml:space="preserve">Supplier need comply </t>
    </r>
    <r>
      <rPr>
        <b/>
        <sz val="9.5"/>
        <color rgb="FF000000"/>
        <rFont val="Verdana"/>
        <family val="2"/>
      </rPr>
      <t xml:space="preserve">with Level-3 </t>
    </r>
    <r>
      <rPr>
        <sz val="9.5"/>
        <color rgb="FF000000"/>
        <rFont val="Tahoma"/>
        <family val="2"/>
      </rPr>
      <t>given in below table, For Submission ETPL PPAP Template available at ourVendor Portal.</t>
    </r>
  </si>
  <si>
    <t>SN</t>
  </si>
  <si>
    <t>Requirements</t>
  </si>
  <si>
    <t>Level-1</t>
  </si>
  <si>
    <t>Level-2</t>
  </si>
  <si>
    <t>Level- 3</t>
  </si>
  <si>
    <t>Level-4</t>
  </si>
  <si>
    <t>Level-5</t>
  </si>
  <si>
    <t>Design Record</t>
  </si>
  <si>
    <t>R</t>
  </si>
  <si>
    <t>For Proprietary Components/Details</t>
  </si>
  <si>
    <t>For all other components Details</t>
  </si>
  <si>
    <t>Engineering Change Documents, if any</t>
  </si>
  <si>
    <t>Customer Engineering approval, if required</t>
  </si>
  <si>
    <t>Design FMEA</t>
  </si>
  <si>
    <t>Process Flow Diagrams</t>
  </si>
  <si>
    <t>Process FMEA</t>
  </si>
  <si>
    <t>Measurement System Analysis Studies</t>
  </si>
  <si>
    <t>Dimensional Results</t>
  </si>
  <si>
    <t>Material, Performance Test Results</t>
  </si>
  <si>
    <t>Initial Process Studies</t>
  </si>
  <si>
    <t>Qualified Laboratory Documentation</t>
  </si>
  <si>
    <t>Appearance Approval Report (MR), if applicable</t>
  </si>
  <si>
    <t>Sample Product</t>
  </si>
  <si>
    <t>Master Sample</t>
  </si>
  <si>
    <t>Checking Aids</t>
  </si>
  <si>
    <t>Records of Compliance with Customer-Specific requirements</t>
  </si>
  <si>
    <t>Part Submission Warrant (PSW)</t>
  </si>
  <si>
    <t>Bulk Material Checklist</t>
  </si>
  <si>
    <t xml:space="preserve">Receiving Raw Material Inspection </t>
  </si>
  <si>
    <t>Chemical &amp; Mech. Properties
as per Specification</t>
  </si>
  <si>
    <t>Visual</t>
  </si>
  <si>
    <t>Micrometer</t>
  </si>
  <si>
    <t>D.V.C</t>
  </si>
  <si>
    <t>Deburring</t>
  </si>
  <si>
    <t>Final Inspection</t>
  </si>
  <si>
    <t>Burr</t>
  </si>
  <si>
    <t>Roughness Tester</t>
  </si>
  <si>
    <t>----</t>
  </si>
  <si>
    <t>520JT11702</t>
  </si>
  <si>
    <t>1.6 ±0.05</t>
  </si>
  <si>
    <t>Blanking &amp; Piercing</t>
  </si>
  <si>
    <t xml:space="preserve">Gauge Repeatability &amp; Reproduciability Study </t>
  </si>
  <si>
    <t>For Variable Data</t>
  </si>
  <si>
    <t>Gauge Name</t>
  </si>
  <si>
    <t>Gauge Number</t>
  </si>
  <si>
    <t>Gauge Range</t>
  </si>
  <si>
    <t>Gauge Type</t>
  </si>
  <si>
    <t>L.C.</t>
  </si>
  <si>
    <t>Thick. Dimension</t>
  </si>
  <si>
    <t>Digital</t>
  </si>
  <si>
    <t>Repeatability - Equipment Variation (EV)</t>
  </si>
  <si>
    <t xml:space="preserve">  A</t>
  </si>
  <si>
    <r>
      <t>R  x  K</t>
    </r>
    <r>
      <rPr>
        <vertAlign val="subscript"/>
        <sz val="11"/>
        <rFont val="Times New Roman"/>
        <family val="1"/>
      </rPr>
      <t>1</t>
    </r>
  </si>
  <si>
    <t>100 (EV/TV)</t>
  </si>
  <si>
    <r>
      <t>x</t>
    </r>
    <r>
      <rPr>
        <vertAlign val="subscript"/>
        <sz val="11"/>
        <rFont val="Times New Roman"/>
        <family val="1"/>
      </rPr>
      <t>a</t>
    </r>
    <r>
      <rPr>
        <sz val="11"/>
        <rFont val="Times New Roman"/>
        <family val="1"/>
      </rPr>
      <t>=</t>
    </r>
  </si>
  <si>
    <t>Reproducibility - Appraiser Variation (AV)</t>
  </si>
  <si>
    <r>
      <t>r</t>
    </r>
    <r>
      <rPr>
        <vertAlign val="subscript"/>
        <sz val="11"/>
        <rFont val="Times New Roman"/>
        <family val="1"/>
      </rPr>
      <t>a</t>
    </r>
    <r>
      <rPr>
        <sz val="11"/>
        <rFont val="Times New Roman"/>
        <family val="1"/>
      </rPr>
      <t>=</t>
    </r>
  </si>
  <si>
    <r>
      <t>{(x</t>
    </r>
    <r>
      <rPr>
        <vertAlign val="subscript"/>
        <sz val="11"/>
        <rFont val="Times New Roman"/>
        <family val="1"/>
      </rPr>
      <t>DIFF</t>
    </r>
    <r>
      <rPr>
        <sz val="11"/>
        <rFont val="Times New Roman"/>
        <family val="1"/>
      </rPr>
      <t xml:space="preserve"> x K</t>
    </r>
    <r>
      <rPr>
        <vertAlign val="subscript"/>
        <sz val="11"/>
        <rFont val="Times New Roman"/>
        <family val="1"/>
      </rPr>
      <t>2</t>
    </r>
    <r>
      <rPr>
        <sz val="11"/>
        <rFont val="Times New Roman"/>
        <family val="1"/>
      </rPr>
      <t>)</t>
    </r>
    <r>
      <rPr>
        <vertAlign val="superscript"/>
        <sz val="11"/>
        <rFont val="Times New Roman"/>
        <family val="1"/>
      </rPr>
      <t>2</t>
    </r>
    <r>
      <rPr>
        <sz val="11"/>
        <rFont val="Times New Roman"/>
        <family val="1"/>
      </rPr>
      <t xml:space="preserve"> - (EV</t>
    </r>
    <r>
      <rPr>
        <vertAlign val="superscript"/>
        <sz val="11"/>
        <rFont val="Times New Roman"/>
        <family val="1"/>
      </rPr>
      <t>2</t>
    </r>
    <r>
      <rPr>
        <sz val="11"/>
        <rFont val="Times New Roman"/>
        <family val="1"/>
      </rPr>
      <t>/nr)}</t>
    </r>
    <r>
      <rPr>
        <vertAlign val="superscript"/>
        <sz val="11"/>
        <rFont val="Times New Roman"/>
        <family val="1"/>
      </rPr>
      <t>1/2</t>
    </r>
  </si>
  <si>
    <t>100 (AV/TV)</t>
  </si>
  <si>
    <t xml:space="preserve">  B</t>
  </si>
  <si>
    <r>
      <t>K</t>
    </r>
    <r>
      <rPr>
        <vertAlign val="subscript"/>
        <sz val="11"/>
        <rFont val="Times New Roman"/>
        <family val="1"/>
      </rPr>
      <t>2</t>
    </r>
  </si>
  <si>
    <r>
      <t>x</t>
    </r>
    <r>
      <rPr>
        <vertAlign val="subscript"/>
        <sz val="11"/>
        <rFont val="Times New Roman"/>
        <family val="1"/>
      </rPr>
      <t>b</t>
    </r>
    <r>
      <rPr>
        <sz val="11"/>
        <rFont val="Times New Roman"/>
        <family val="1"/>
      </rPr>
      <t>=</t>
    </r>
  </si>
  <si>
    <t>Repeatability &amp; Reproducibility (R &amp; R)</t>
  </si>
  <si>
    <r>
      <t>r</t>
    </r>
    <r>
      <rPr>
        <vertAlign val="subscript"/>
        <sz val="11"/>
        <rFont val="Times New Roman"/>
        <family val="1"/>
      </rPr>
      <t>b</t>
    </r>
    <r>
      <rPr>
        <sz val="11"/>
        <rFont val="Times New Roman"/>
        <family val="1"/>
      </rPr>
      <t>=</t>
    </r>
  </si>
  <si>
    <t>R &amp; R</t>
  </si>
  <si>
    <r>
      <t>{(EV</t>
    </r>
    <r>
      <rPr>
        <vertAlign val="superscript"/>
        <sz val="11"/>
        <rFont val="Times New Roman"/>
        <family val="1"/>
      </rPr>
      <t>2</t>
    </r>
    <r>
      <rPr>
        <sz val="11"/>
        <rFont val="Times New Roman"/>
        <family val="1"/>
      </rPr>
      <t xml:space="preserve"> + AV</t>
    </r>
    <r>
      <rPr>
        <vertAlign val="superscript"/>
        <sz val="11"/>
        <rFont val="Times New Roman"/>
        <family val="1"/>
      </rPr>
      <t>2</t>
    </r>
    <r>
      <rPr>
        <sz val="11"/>
        <rFont val="Times New Roman"/>
        <family val="1"/>
      </rPr>
      <t>)}</t>
    </r>
    <r>
      <rPr>
        <vertAlign val="superscript"/>
        <sz val="11"/>
        <rFont val="Times New Roman"/>
        <family val="1"/>
      </rPr>
      <t>1/2</t>
    </r>
  </si>
  <si>
    <r>
      <t>K</t>
    </r>
    <r>
      <rPr>
        <b/>
        <vertAlign val="subscript"/>
        <sz val="11"/>
        <rFont val="Times New Roman"/>
        <family val="1"/>
      </rPr>
      <t>3</t>
    </r>
  </si>
  <si>
    <t xml:space="preserve">  C</t>
  </si>
  <si>
    <t>% R&amp;R</t>
  </si>
  <si>
    <t>100 (R&amp;R/TV)</t>
  </si>
  <si>
    <t>Part Variation (PV)</t>
  </si>
  <si>
    <r>
      <t>x</t>
    </r>
    <r>
      <rPr>
        <vertAlign val="subscript"/>
        <sz val="11"/>
        <rFont val="Times New Roman"/>
        <family val="1"/>
      </rPr>
      <t>c</t>
    </r>
    <r>
      <rPr>
        <sz val="11"/>
        <rFont val="Times New Roman"/>
        <family val="1"/>
      </rPr>
      <t>=</t>
    </r>
  </si>
  <si>
    <r>
      <t>R</t>
    </r>
    <r>
      <rPr>
        <vertAlign val="subscript"/>
        <sz val="11"/>
        <rFont val="Times New Roman"/>
        <family val="1"/>
      </rPr>
      <t>P</t>
    </r>
    <r>
      <rPr>
        <sz val="11"/>
        <rFont val="Times New Roman"/>
        <family val="1"/>
      </rPr>
      <t xml:space="preserve"> x K</t>
    </r>
    <r>
      <rPr>
        <vertAlign val="subscript"/>
        <sz val="11"/>
        <rFont val="Times New Roman"/>
        <family val="1"/>
      </rPr>
      <t>3</t>
    </r>
  </si>
  <si>
    <r>
      <t>r</t>
    </r>
    <r>
      <rPr>
        <vertAlign val="subscript"/>
        <sz val="11"/>
        <rFont val="Times New Roman"/>
        <family val="1"/>
      </rPr>
      <t>c</t>
    </r>
    <r>
      <rPr>
        <sz val="11"/>
        <rFont val="Times New Roman"/>
        <family val="1"/>
      </rPr>
      <t>=</t>
    </r>
  </si>
  <si>
    <t xml:space="preserve">     PART </t>
  </si>
  <si>
    <t>X=</t>
  </si>
  <si>
    <t>100 (PV/TV)</t>
  </si>
  <si>
    <r>
      <t>R</t>
    </r>
    <r>
      <rPr>
        <vertAlign val="subscript"/>
        <sz val="11"/>
        <rFont val="Times New Roman"/>
        <family val="1"/>
      </rPr>
      <t>p</t>
    </r>
    <r>
      <rPr>
        <sz val="11"/>
        <rFont val="Times New Roman"/>
        <family val="1"/>
      </rPr>
      <t>=</t>
    </r>
  </si>
  <si>
    <t>Total Variation</t>
  </si>
  <si>
    <r>
      <t>(r</t>
    </r>
    <r>
      <rPr>
        <vertAlign val="subscript"/>
        <sz val="11"/>
        <rFont val="Times New Roman"/>
        <family val="1"/>
      </rPr>
      <t>a</t>
    </r>
    <r>
      <rPr>
        <sz val="11"/>
        <rFont val="Times New Roman"/>
        <family val="1"/>
      </rPr>
      <t xml:space="preserve"> + r</t>
    </r>
    <r>
      <rPr>
        <vertAlign val="subscript"/>
        <sz val="11"/>
        <rFont val="Times New Roman"/>
        <family val="1"/>
      </rPr>
      <t>b</t>
    </r>
    <r>
      <rPr>
        <sz val="11"/>
        <rFont val="Times New Roman"/>
        <family val="1"/>
      </rPr>
      <t xml:space="preserve"> + r</t>
    </r>
    <r>
      <rPr>
        <vertAlign val="subscript"/>
        <sz val="11"/>
        <rFont val="Times New Roman"/>
        <family val="1"/>
      </rPr>
      <t>c</t>
    </r>
    <r>
      <rPr>
        <sz val="11"/>
        <rFont val="Times New Roman"/>
        <family val="1"/>
      </rPr>
      <t>) / (# OF APPRAISERS) =</t>
    </r>
  </si>
  <si>
    <t>R=</t>
  </si>
  <si>
    <t>Tolerance/6</t>
  </si>
  <si>
    <t>(Max x - Min x) =</t>
  </si>
  <si>
    <r>
      <t>x</t>
    </r>
    <r>
      <rPr>
        <vertAlign val="subscript"/>
        <sz val="11"/>
        <rFont val="Times New Roman"/>
        <family val="1"/>
      </rPr>
      <t>DIFF</t>
    </r>
    <r>
      <rPr>
        <sz val="11"/>
        <rFont val="Times New Roman"/>
        <family val="1"/>
      </rPr>
      <t>=</t>
    </r>
  </si>
  <si>
    <r>
      <t>R x D</t>
    </r>
    <r>
      <rPr>
        <vertAlign val="subscript"/>
        <sz val="11"/>
        <rFont val="Times New Roman"/>
        <family val="1"/>
      </rPr>
      <t>4</t>
    </r>
    <r>
      <rPr>
        <sz val="11"/>
        <rFont val="Times New Roman"/>
        <family val="1"/>
      </rPr>
      <t>* =</t>
    </r>
  </si>
  <si>
    <t/>
  </si>
  <si>
    <r>
      <t>UCL</t>
    </r>
    <r>
      <rPr>
        <vertAlign val="subscript"/>
        <sz val="11"/>
        <rFont val="Times New Roman"/>
        <family val="1"/>
      </rPr>
      <t>R</t>
    </r>
    <r>
      <rPr>
        <sz val="11"/>
        <rFont val="Times New Roman"/>
        <family val="1"/>
      </rPr>
      <t>=</t>
    </r>
  </si>
  <si>
    <r>
      <t>R x D</t>
    </r>
    <r>
      <rPr>
        <vertAlign val="subscript"/>
        <sz val="11"/>
        <rFont val="Times New Roman"/>
        <family val="1"/>
      </rPr>
      <t>3</t>
    </r>
    <r>
      <rPr>
        <sz val="11"/>
        <rFont val="Times New Roman"/>
        <family val="1"/>
      </rPr>
      <t>* =</t>
    </r>
  </si>
  <si>
    <r>
      <t>LCL</t>
    </r>
    <r>
      <rPr>
        <vertAlign val="subscript"/>
        <sz val="11"/>
        <rFont val="Times New Roman"/>
        <family val="1"/>
      </rPr>
      <t>R</t>
    </r>
    <r>
      <rPr>
        <sz val="11"/>
        <rFont val="Times New Roman"/>
        <family val="1"/>
      </rPr>
      <t>=</t>
    </r>
  </si>
  <si>
    <t>All calculations are based upon predicting 5.15 sigma (99.0% of the area under the normal distribution curve).</t>
  </si>
  <si>
    <t>AV - If a negative value is calculated under the square root sign, the appraiser variation (AV) defaults to zero (0).</t>
  </si>
  <si>
    <r>
      <t>K</t>
    </r>
    <r>
      <rPr>
        <vertAlign val="subscript"/>
        <sz val="8"/>
        <rFont val="Times New Roman"/>
        <family val="1"/>
      </rPr>
      <t>2</t>
    </r>
    <r>
      <rPr>
        <sz val="8"/>
        <rFont val="Times New Roman"/>
        <family val="1"/>
      </rPr>
      <t xml:space="preserve"> is 5.15/d</t>
    </r>
    <r>
      <rPr>
        <vertAlign val="subscript"/>
        <sz val="8"/>
        <rFont val="Times New Roman"/>
        <family val="1"/>
      </rPr>
      <t>2</t>
    </r>
    <r>
      <rPr>
        <sz val="8"/>
        <rFont val="Times New Roman"/>
        <family val="1"/>
      </rPr>
      <t>, where d</t>
    </r>
    <r>
      <rPr>
        <vertAlign val="subscript"/>
        <sz val="8"/>
        <rFont val="Times New Roman"/>
        <family val="1"/>
      </rPr>
      <t>2</t>
    </r>
    <r>
      <rPr>
        <sz val="8"/>
        <rFont val="Times New Roman"/>
        <family val="1"/>
      </rPr>
      <t xml:space="preserve"> is dependent on the number of operators (m) and (g) is 1, since there is only one range calculation.</t>
    </r>
  </si>
  <si>
    <r>
      <t>* D</t>
    </r>
    <r>
      <rPr>
        <vertAlign val="subscript"/>
        <sz val="8"/>
        <rFont val="Times New Roman"/>
        <family val="1"/>
      </rPr>
      <t>4</t>
    </r>
    <r>
      <rPr>
        <sz val="8"/>
        <rFont val="Times New Roman"/>
        <family val="1"/>
      </rPr>
      <t xml:space="preserve"> =3.27 for 2 trials and 2.58 for 3 trials;  D</t>
    </r>
    <r>
      <rPr>
        <vertAlign val="subscript"/>
        <sz val="8"/>
        <rFont val="Times New Roman"/>
        <family val="1"/>
      </rPr>
      <t>3</t>
    </r>
    <r>
      <rPr>
        <sz val="8"/>
        <rFont val="Times New Roman"/>
        <family val="1"/>
      </rPr>
      <t xml:space="preserve"> = 0 for up to 7 trials.  UCL</t>
    </r>
    <r>
      <rPr>
        <vertAlign val="subscript"/>
        <sz val="8"/>
        <rFont val="Times New Roman"/>
        <family val="1"/>
      </rPr>
      <t>R</t>
    </r>
    <r>
      <rPr>
        <sz val="8"/>
        <rFont val="Times New Roman"/>
        <family val="1"/>
      </rPr>
      <t xml:space="preserve"> represents the limit of individual R's.  Circle those that are</t>
    </r>
  </si>
  <si>
    <r>
      <t>K</t>
    </r>
    <r>
      <rPr>
        <vertAlign val="subscript"/>
        <sz val="8"/>
        <rFont val="Times New Roman"/>
        <family val="1"/>
      </rPr>
      <t>1</t>
    </r>
    <r>
      <rPr>
        <sz val="8"/>
        <rFont val="Times New Roman"/>
        <family val="1"/>
      </rPr>
      <t xml:space="preserve"> is 5.15/d</t>
    </r>
    <r>
      <rPr>
        <vertAlign val="subscript"/>
        <sz val="8"/>
        <rFont val="Times New Roman"/>
        <family val="1"/>
      </rPr>
      <t>2</t>
    </r>
    <r>
      <rPr>
        <sz val="8"/>
        <rFont val="Times New Roman"/>
        <family val="1"/>
      </rPr>
      <t>, where d</t>
    </r>
    <r>
      <rPr>
        <vertAlign val="subscript"/>
        <sz val="8"/>
        <rFont val="Times New Roman"/>
        <family val="1"/>
      </rPr>
      <t>2</t>
    </r>
    <r>
      <rPr>
        <sz val="8"/>
        <rFont val="Times New Roman"/>
        <family val="1"/>
      </rPr>
      <t xml:space="preserve"> is dependent on the number of trials (m) and the number if parts times the number of operators (g) which is</t>
    </r>
  </si>
  <si>
    <t>assumed to be greater than 15.</t>
  </si>
  <si>
    <r>
      <t>d</t>
    </r>
    <r>
      <rPr>
        <vertAlign val="subscript"/>
        <sz val="8"/>
        <rFont val="Times New Roman"/>
        <family val="1"/>
      </rPr>
      <t>2</t>
    </r>
    <r>
      <rPr>
        <sz val="8"/>
        <rFont val="Times New Roman"/>
        <family val="1"/>
      </rPr>
      <t xml:space="preserve"> is obtained from Table D</t>
    </r>
    <r>
      <rPr>
        <vertAlign val="subscript"/>
        <sz val="8"/>
        <rFont val="Times New Roman"/>
        <family val="1"/>
      </rPr>
      <t>3</t>
    </r>
    <r>
      <rPr>
        <sz val="8"/>
        <rFont val="Times New Roman"/>
        <family val="1"/>
      </rPr>
      <t>, "Quality Control and Industrial Statistics", A.J. Duncan.</t>
    </r>
  </si>
  <si>
    <t xml:space="preserve">Acceptance Criteria </t>
  </si>
  <si>
    <t xml:space="preserve">NOTE: </t>
  </si>
  <si>
    <t>a) If  GRR &lt;10%  &amp;  ndc &gt; 5 then Measurement System is suitable for controlling the process .    
b) If  GRR &gt;10% &amp; &lt; 30% &amp; ndc&gt;5 then Measurement System is suitable for attribute type of decision.  
c) If GRR &gt;30% Measurement System is not acceptable.</t>
  </si>
  <si>
    <t>If R &amp; R NOT OK Then to do:  
1. If GRR &gt;30% Measurement System is not acceptable, then send the gauge for calibration/repair depends upon the status.
2. Check whether the Entire Range of tolerance is covered for the R&amp;R Study. (Check Dimensional Range)</t>
  </si>
  <si>
    <t xml:space="preserve">PREPARED BY </t>
  </si>
  <si>
    <t>APPROVED BY</t>
  </si>
  <si>
    <t>PLATE CLUTCH</t>
  </si>
  <si>
    <t>0-200 MM</t>
  </si>
  <si>
    <t>GAU00842</t>
  </si>
  <si>
    <r>
      <t xml:space="preserve">S: - Submission to Endurance, R: - Retention at Suppliers Place, *:- Retain </t>
    </r>
    <r>
      <rPr>
        <sz val="9.5"/>
        <color rgb="FF000000"/>
        <rFont val="Tahoma"/>
        <family val="2"/>
      </rPr>
      <t xml:space="preserve">at Supplier </t>
    </r>
    <r>
      <rPr>
        <sz val="9.5"/>
        <color rgb="FF000000"/>
        <rFont val="Verdana"/>
        <family val="2"/>
      </rPr>
      <t>Place Submit to Endurance on request</t>
    </r>
  </si>
  <si>
    <t>Process Flow</t>
  </si>
  <si>
    <t>Arun.B</t>
  </si>
  <si>
    <t>Ashok.M</t>
  </si>
  <si>
    <t>Ranjeet.K</t>
  </si>
  <si>
    <t>-</t>
  </si>
  <si>
    <t>PPAP</t>
  </si>
  <si>
    <t>PART NAME :-</t>
  </si>
  <si>
    <t xml:space="preserve">PART NO :- </t>
  </si>
  <si>
    <t xml:space="preserve">REV. NO :- </t>
  </si>
  <si>
    <t xml:space="preserve">MODEL :- </t>
  </si>
  <si>
    <t>CUSTOMER :-</t>
  </si>
  <si>
    <t xml:space="preserve">DATE:- </t>
  </si>
  <si>
    <t>PREPARED BY</t>
  </si>
  <si>
    <t xml:space="preserve">Note: </t>
  </si>
  <si>
    <t>Revision Summary</t>
  </si>
  <si>
    <t xml:space="preserve">Measuring Tape </t>
  </si>
  <si>
    <t>Rev No/Dt::</t>
  </si>
  <si>
    <t xml:space="preserve">Rev.No </t>
  </si>
  <si>
    <t>00</t>
  </si>
  <si>
    <t>Initial Release</t>
  </si>
  <si>
    <t xml:space="preserve"> Approved Transporter</t>
  </si>
  <si>
    <t xml:space="preserve">                 Product Characteristics</t>
  </si>
  <si>
    <t>Endurance Technologies Ltd - B/D</t>
  </si>
  <si>
    <t>Plot No,K-226/2, M.I.D.C. Industrial Area, Waluj, Aurangabad-431136, MH.</t>
  </si>
  <si>
    <t xml:space="preserve">Endurance T. Ltd. B/D </t>
  </si>
  <si>
    <t>M.T.C.</t>
  </si>
  <si>
    <t>Rusty, Dent, Damage, Scratch &amp; Line Marks.</t>
  </si>
  <si>
    <t xml:space="preserve">Part Should be Free from Dent , Damage , Scratches , Line Marks, Tool Mark , Heavy Burr (Chip up) &amp; Undercut. </t>
  </si>
  <si>
    <t>CMM</t>
  </si>
  <si>
    <t xml:space="preserve"> Part Should be free from Burr &amp; Deep Marks of Deburring.</t>
  </si>
  <si>
    <t xml:space="preserve">1st Piercing </t>
  </si>
  <si>
    <t xml:space="preserve">Part Should be Free from Dent , Damage , Heavy Burr (Chip up), Hole Missing or Incomplete Hole &amp; Piercing Shift.  </t>
  </si>
  <si>
    <t xml:space="preserve">2nd Piercing </t>
  </si>
  <si>
    <t xml:space="preserve">Dial &amp; Height Gauge </t>
  </si>
  <si>
    <t xml:space="preserve">Manually </t>
  </si>
  <si>
    <t xml:space="preserve">Storage &amp; Dispatch </t>
  </si>
  <si>
    <t>Potential Failure Mode and Effects Analysis (PFMEA)</t>
  </si>
  <si>
    <t>Part Number   :</t>
  </si>
  <si>
    <t>FMEA Date(Orig.)-</t>
  </si>
  <si>
    <t>Page No.
1 of 6</t>
  </si>
  <si>
    <t xml:space="preserve">Part Name     : </t>
  </si>
  <si>
    <t xml:space="preserve">Model Year(s)/Vehicle(s)     :  </t>
  </si>
  <si>
    <t>FMEA Date( Rev.)-</t>
  </si>
  <si>
    <t>Step / Opr #</t>
  </si>
  <si>
    <t>Process Function</t>
  </si>
  <si>
    <t>Sev</t>
  </si>
  <si>
    <t>Class</t>
  </si>
  <si>
    <t>Potential Cause(s) / Mechanisms of Failure</t>
  </si>
  <si>
    <t>Occ</t>
  </si>
  <si>
    <t>Current Process Controls- Prevention</t>
  </si>
  <si>
    <t>Current Process Controls - Detection</t>
  </si>
  <si>
    <t>Det</t>
  </si>
  <si>
    <t>Reccommended. Actions</t>
  </si>
  <si>
    <t xml:space="preserve"> Resp. and Target Completion Date</t>
  </si>
  <si>
    <t>Action Results</t>
  </si>
  <si>
    <t xml:space="preserve">                                 Actions Taken</t>
  </si>
  <si>
    <t>Undersize</t>
  </si>
  <si>
    <t>Assly. Problem customer end</t>
  </si>
  <si>
    <t>1.Inward Inspection Report 
2. Material Identified with  Tag &amp; Which is sign by Quality Person</t>
  </si>
  <si>
    <t>Oversize</t>
  </si>
  <si>
    <t xml:space="preserve">No effect </t>
  </si>
  <si>
    <t>1. Punch may warn out 
2. Punch re-sharpening not done</t>
  </si>
  <si>
    <t>1st Piercing</t>
  </si>
  <si>
    <t xml:space="preserve">Oversize </t>
  </si>
  <si>
    <t>2nd Piercing</t>
  </si>
  <si>
    <t>Gauges</t>
  </si>
  <si>
    <t>Wear out</t>
  </si>
  <si>
    <t>Defective material may passes customer</t>
  </si>
  <si>
    <t>Calibration not done</t>
  </si>
  <si>
    <t>MSA &amp; R&amp;R, Calibration , Report .</t>
  </si>
  <si>
    <t>1. Calibration report</t>
  </si>
  <si>
    <t>1.Final inspection check sheet
2.  PDIR</t>
  </si>
  <si>
    <t>Packing &amp; Dispatch</t>
  </si>
  <si>
    <t>Packing, Dispatch</t>
  </si>
  <si>
    <t>Rust , Part Shortage
Delay in Dispatch</t>
  </si>
  <si>
    <t>Std. bins not used</t>
  </si>
  <si>
    <t>Partitioned bins</t>
  </si>
  <si>
    <t>Packing stds.</t>
  </si>
  <si>
    <t>Improper mode of dispatch /improper Communication</t>
  </si>
  <si>
    <t>Operator Training, Work Instruction for Packing</t>
  </si>
  <si>
    <t>Final Inspection
Monthly data Monitoring</t>
  </si>
  <si>
    <t>Process Resp    : Mr. Pankaj Pansare</t>
  </si>
  <si>
    <t>Free From Burr</t>
  </si>
  <si>
    <t>FFPA</t>
  </si>
  <si>
    <t>Functional issue</t>
  </si>
  <si>
    <t>Visual defect passed</t>
  </si>
  <si>
    <t>Inspector Training</t>
  </si>
  <si>
    <t>Receiving Inspection of Material</t>
  </si>
  <si>
    <t>1. In purchase order material spec. is defined and communicated to supplier 
2. Incoming inspection as per material std. 
3.Required  supplier PDI Report to Every Lot</t>
  </si>
  <si>
    <t>1. Die may warn out 
2. Die re-sharpening not done as per frequency .</t>
  </si>
  <si>
    <t xml:space="preserve">1. In process inspection &amp; FFPA
2. Tool History card monitoring </t>
  </si>
  <si>
    <t>1.First Five Piece Approval &amp; In process Inspection 
2. Re-sharpening the tool after as per feq.</t>
  </si>
  <si>
    <t>1. In process inspection &amp; FFPA
2. Tool History card</t>
  </si>
  <si>
    <t>Aesthetic issue at customer end</t>
  </si>
  <si>
    <t>Training to be initiated, Focus on attribute measurement</t>
  </si>
  <si>
    <t>Fitment and functional issue</t>
  </si>
  <si>
    <t>Aesthetic issue at customer end i. e. rusty, dusty</t>
  </si>
  <si>
    <t>Q 8344 - F 02, 01, 01.07.2019</t>
  </si>
  <si>
    <t>Q 8344 - F 05, 01, 01.07.2019</t>
  </si>
  <si>
    <t>1. Wrong material supplied 
2. Inspection method not followed</t>
  </si>
  <si>
    <t>1. Punch may wear out.
2.Punch Resharpning  not done as per frequency .</t>
  </si>
  <si>
    <t>1. Punch may wear out.
2.Punch resharpning not done as per frequency.</t>
  </si>
  <si>
    <t>1.First Five Piece Approval &amp; In process Inspection 
2. Re-sharpening the tool as per frequency.</t>
  </si>
  <si>
    <t>1.First Five Piece Approval &amp; In process Inspection 
2. Re-sharpening the tool after as per frequency.</t>
  </si>
  <si>
    <t>(</t>
  </si>
  <si>
    <t>Date (Original):</t>
  </si>
  <si>
    <t>Part Name/Description:</t>
  </si>
  <si>
    <t>Customer Engg. Appr./Date (Opt):</t>
  </si>
  <si>
    <t>Latest Change Level:</t>
  </si>
  <si>
    <t>Supplier/Plant App./Date:</t>
  </si>
  <si>
    <t>Cust. Quality Appr./Date (Opt):</t>
  </si>
  <si>
    <t>Other Approval/Date:</t>
  </si>
  <si>
    <t>Other Approval/Date (Optional):</t>
  </si>
  <si>
    <t xml:space="preserve">Supplier Plant/Code: </t>
  </si>
  <si>
    <t>Dhananjay</t>
  </si>
  <si>
    <t>Control Plan No.:</t>
  </si>
  <si>
    <t>Oper. #</t>
  </si>
  <si>
    <t>Process Description</t>
  </si>
  <si>
    <t>Machine/Device/Jig/Tools</t>
  </si>
  <si>
    <t xml:space="preserve">                                      Characteristics</t>
  </si>
  <si>
    <t>Spl.</t>
  </si>
  <si>
    <t xml:space="preserve">                Methods</t>
  </si>
  <si>
    <t>Responsibility</t>
  </si>
  <si>
    <t>Reaction Plan</t>
  </si>
  <si>
    <t>Item#</t>
  </si>
  <si>
    <t>Product</t>
  </si>
  <si>
    <t>Process</t>
  </si>
  <si>
    <t>D/C</t>
  </si>
  <si>
    <t>Process/Pdt. Spec./Tolerance</t>
  </si>
  <si>
    <t>G.ID</t>
  </si>
  <si>
    <t>Eval. Mst. Technique</t>
  </si>
  <si>
    <t>Sample Size</t>
  </si>
  <si>
    <t>Sample Frequency</t>
  </si>
  <si>
    <t>Control Method</t>
  </si>
  <si>
    <t>Receiving Inspection</t>
  </si>
  <si>
    <t>Material</t>
  </si>
  <si>
    <t xml:space="preserve">Supplier Test Certificate </t>
  </si>
  <si>
    <t>5 Nos</t>
  </si>
  <si>
    <t>Every Lot</t>
  </si>
  <si>
    <t>Engineer</t>
  </si>
  <si>
    <t>Reject the lot and inform to Purchase &amp; Supplier.</t>
  </si>
  <si>
    <t>Free from Line Marks</t>
  </si>
  <si>
    <t>Dent &amp; Damage</t>
  </si>
  <si>
    <t>Free from Dent &amp; Damage</t>
  </si>
  <si>
    <t>Scratches</t>
  </si>
  <si>
    <t>Free from Scratches</t>
  </si>
  <si>
    <t>Rusty</t>
  </si>
  <si>
    <t>Free from Rusty</t>
  </si>
  <si>
    <t>Thickness</t>
  </si>
  <si>
    <t>Width</t>
  </si>
  <si>
    <t xml:space="preserve">Length </t>
  </si>
  <si>
    <t xml:space="preserve">Heavy Burr (Chip up) </t>
  </si>
  <si>
    <t xml:space="preserve">Free from Heavy Burr (Chip up) </t>
  </si>
  <si>
    <t xml:space="preserve">5 Nos
2 Nos
</t>
  </si>
  <si>
    <t>Every Set up
Every 2 Hrs.</t>
  </si>
  <si>
    <t>Set-up Approval
 and
 In process Inspection</t>
  </si>
  <si>
    <t>Operator 
Engineer</t>
  </si>
  <si>
    <t>Inform to QC / Prod.
supervisor / In charge
 for correction</t>
  </si>
  <si>
    <t xml:space="preserve">Scratches </t>
  </si>
  <si>
    <t xml:space="preserve">Free from Scratches </t>
  </si>
  <si>
    <t>Line Marks</t>
  </si>
  <si>
    <t xml:space="preserve">Tool Mark </t>
  </si>
  <si>
    <t xml:space="preserve">Free from Tool  Code </t>
  </si>
  <si>
    <t xml:space="preserve">Undercut </t>
  </si>
  <si>
    <t xml:space="preserve">Free from Undercut </t>
  </si>
  <si>
    <t>Outer Dia.</t>
  </si>
  <si>
    <t xml:space="preserve">Internal Dia. </t>
  </si>
  <si>
    <t>Shear Droop Allowed up to</t>
  </si>
  <si>
    <t xml:space="preserve">Layout inspection </t>
  </si>
  <si>
    <t>---</t>
  </si>
  <si>
    <t>Punch &amp; Die Sharpening Frequency</t>
  </si>
  <si>
    <t>Tool Life Monitoring</t>
  </si>
  <si>
    <t>10000 nos ± 10%</t>
  </si>
  <si>
    <t>Tool History Card</t>
  </si>
  <si>
    <t>Maint. Engg.</t>
  </si>
  <si>
    <t>Resharpening</t>
  </si>
  <si>
    <t>Not Allowed</t>
  </si>
  <si>
    <t>Set-up Approval</t>
  </si>
  <si>
    <t>Operator/QA Engineer</t>
  </si>
  <si>
    <t xml:space="preserve"> Segregation &amp; Rework</t>
  </si>
  <si>
    <t xml:space="preserve">Visual </t>
  </si>
  <si>
    <t xml:space="preserve">Hole Missing </t>
  </si>
  <si>
    <t xml:space="preserve">Free from Hole Missing </t>
  </si>
  <si>
    <t xml:space="preserve">Incomplete Hole </t>
  </si>
  <si>
    <t xml:space="preserve">Free from Incomplete Hole </t>
  </si>
  <si>
    <t xml:space="preserve">Piercing Shift </t>
  </si>
  <si>
    <t xml:space="preserve">Free from Piercing Shift </t>
  </si>
  <si>
    <t xml:space="preserve">D.V.C or Plug Gauge </t>
  </si>
  <si>
    <t>Mounting Hole PCD</t>
  </si>
  <si>
    <t xml:space="preserve">Relation Gauge </t>
  </si>
  <si>
    <t xml:space="preserve">Final Inspection </t>
  </si>
  <si>
    <t>Final Inspection Check Sheet
PDIR</t>
  </si>
  <si>
    <t>Inspector</t>
  </si>
  <si>
    <t>Inform to QA supervisor</t>
  </si>
  <si>
    <t xml:space="preserve">Hole Missing Incomplete Hole </t>
  </si>
  <si>
    <t xml:space="preserve">Hole Missing Piercing Shift </t>
  </si>
  <si>
    <t>05 Nos</t>
  </si>
  <si>
    <t>PDIR</t>
  </si>
  <si>
    <t xml:space="preserve">Storage </t>
  </si>
  <si>
    <t xml:space="preserve">In partitioned Racks at store only </t>
  </si>
  <si>
    <t xml:space="preserve">Every year </t>
  </si>
  <si>
    <t>Dock Audit</t>
  </si>
  <si>
    <t>Inform to the store Dept.</t>
  </si>
  <si>
    <t xml:space="preserve">Dispatch </t>
  </si>
  <si>
    <t>Fully Covered Vehicle</t>
  </si>
  <si>
    <t>Doc. No. Q 8344 - F 03, 01, 01.07.2019</t>
  </si>
  <si>
    <t>Stainless Steel 410 - DB or Equivalent Grade</t>
  </si>
  <si>
    <t xml:space="preserve">              CHECKING AIDS LIST</t>
  </si>
  <si>
    <t xml:space="preserve"> </t>
  </si>
  <si>
    <t>(For Gauges, Instruments &amp; Testing Equipment)</t>
  </si>
  <si>
    <t xml:space="preserve">Vendor Name:- </t>
  </si>
  <si>
    <t xml:space="preserve">Part name :- </t>
  </si>
  <si>
    <t xml:space="preserve">Part No. :-  </t>
  </si>
  <si>
    <t>Vendor Code :</t>
  </si>
  <si>
    <t xml:space="preserve">SR.NO </t>
  </si>
  <si>
    <t>GUAGES NAME</t>
  </si>
  <si>
    <t>Guages/Instruments</t>
  </si>
  <si>
    <t>Calibration Freq.</t>
  </si>
  <si>
    <t>Least count</t>
  </si>
  <si>
    <t>MSA</t>
  </si>
  <si>
    <t>Test equipments no.</t>
  </si>
  <si>
    <t>YES/NO/NR</t>
  </si>
  <si>
    <t>Digital Vernier Caliper</t>
  </si>
  <si>
    <t>1 year</t>
  </si>
  <si>
    <t>YES</t>
  </si>
  <si>
    <t>Digital Micrometer</t>
  </si>
  <si>
    <t>NO</t>
  </si>
  <si>
    <t>Granite Surface Plate</t>
  </si>
  <si>
    <t>GAU00655</t>
  </si>
  <si>
    <t>2 year</t>
  </si>
  <si>
    <t>GAU01045</t>
  </si>
  <si>
    <t>Plunger dial</t>
  </si>
  <si>
    <t>GAU01218</t>
  </si>
  <si>
    <t>Doc. No. Q 8344 - F 06, 01, 01.07.2019</t>
  </si>
  <si>
    <t xml:space="preserve">R/M third party verification not required due to R/M provide by Customer </t>
  </si>
  <si>
    <t xml:space="preserve">CMM or Relation Gauge </t>
  </si>
  <si>
    <t>PACKING STANDARD</t>
  </si>
  <si>
    <t>Product Name</t>
  </si>
  <si>
    <t>Product No</t>
  </si>
  <si>
    <t>Model</t>
  </si>
  <si>
    <t>Pallet Packing/Trollies Details</t>
  </si>
  <si>
    <t>Customer Name</t>
  </si>
  <si>
    <t>Endurance Technologies Pvt. Ltd.</t>
  </si>
  <si>
    <t>Supplier Name</t>
  </si>
  <si>
    <t>Pallet/Box/Trollies Dim</t>
  </si>
  <si>
    <t>Photograph of Final Packing (One Unit)</t>
  </si>
  <si>
    <t>Photograph of Final Pallet/Box/Bin/Trolley</t>
  </si>
  <si>
    <t>L</t>
  </si>
  <si>
    <t>W</t>
  </si>
  <si>
    <t>H</t>
  </si>
  <si>
    <t>Weight (Empty)</t>
  </si>
  <si>
    <t>Weight (Final)</t>
  </si>
  <si>
    <t>Qty/
Package</t>
  </si>
  <si>
    <t>Instruction for Transporter etc:</t>
  </si>
  <si>
    <t xml:space="preserve">500 Nos per Vehicle. </t>
  </si>
  <si>
    <t>Photos of Different phases of parts paacking to be pasted here</t>
  </si>
  <si>
    <t>Final Packing photograph</t>
  </si>
  <si>
    <t>Special instructions and Remarks:</t>
  </si>
  <si>
    <t>Supplier Approval</t>
  </si>
  <si>
    <t>Customer (ETPL) Approval</t>
  </si>
  <si>
    <t>Mktg / Production</t>
  </si>
  <si>
    <t>Dispatch</t>
  </si>
  <si>
    <t>Quality</t>
  </si>
  <si>
    <t>Purchase / Sourcing</t>
  </si>
  <si>
    <t>Stores</t>
  </si>
  <si>
    <t>SQA/Quality</t>
  </si>
  <si>
    <t>Mr.Pansare P.R,Mr.Patil H,
 Mr.Gunjal.V, Mr.Bhusare.R, Mr.Pawar.S, Mr. Kadam R.S., Mr.Chaudhari G., Mr. Solanke, Mr. Ghaytadkar Y.</t>
  </si>
  <si>
    <t>Height Gauge or D.V.C.</t>
  </si>
  <si>
    <t>1. Tool Resharpning : 10000 nos ± 10%
2. Machine Tonnage.:- 400 Ton Min.</t>
  </si>
  <si>
    <t>No bending or excessive warpage allowed during blanking flatness of disc after blanking shall be 1.2mm Max.</t>
  </si>
  <si>
    <t xml:space="preserve">Filler Gauge </t>
  </si>
  <si>
    <t xml:space="preserve">Part Should be Free from Dent , Damage , Scratches , Line Marks, Tool Mark , Heavy Burr (Chip up), Undercut, Hole Missing or Incomplete Hole &amp; Piercing Shift.  </t>
  </si>
  <si>
    <t xml:space="preserve">Vernier Caliper </t>
  </si>
  <si>
    <t xml:space="preserve">Flatness </t>
  </si>
  <si>
    <t>1.2mm MAX.</t>
  </si>
  <si>
    <t>1.Deburring belt get wear out
2.Wrong grade deburring belt used.</t>
  </si>
  <si>
    <t xml:space="preserve">1. Specified grade 80 &amp; 320 belts are used .
2. Deburing belt change as per  feq. </t>
  </si>
  <si>
    <t>Deburring SPM</t>
  </si>
  <si>
    <t xml:space="preserve">Harmful Burr &amp; Sharp Edges </t>
  </si>
  <si>
    <t xml:space="preserve">Deep marks of Deburring </t>
  </si>
  <si>
    <t xml:space="preserve">Front Belt </t>
  </si>
  <si>
    <t>80 Grade</t>
  </si>
  <si>
    <t xml:space="preserve">Rear Belt </t>
  </si>
  <si>
    <t>320 Grade</t>
  </si>
  <si>
    <t>Belt Change Frequency of Front</t>
  </si>
  <si>
    <t>10000 ±10%</t>
  </si>
  <si>
    <t xml:space="preserve">Belt Life Monitoring Sheet </t>
  </si>
  <si>
    <t xml:space="preserve">Operator  </t>
  </si>
  <si>
    <t xml:space="preserve">Belt Change Frequency of Rear </t>
  </si>
  <si>
    <t>15000 ±10%</t>
  </si>
  <si>
    <t>Sachin D.</t>
  </si>
  <si>
    <t>Samadhan S.</t>
  </si>
  <si>
    <t>Hole Dia.</t>
  </si>
  <si>
    <t>Shubham W.</t>
  </si>
  <si>
    <t>Doc. No- D81-F13/Rev.01/01.07.2019</t>
  </si>
  <si>
    <t>B21040501</t>
  </si>
  <si>
    <r>
      <t xml:space="preserve">Dhananjay Enterprises
</t>
    </r>
    <r>
      <rPr>
        <sz val="16"/>
        <rFont val="Arial"/>
        <family val="2"/>
      </rPr>
      <t>Statistical Process Control Study</t>
    </r>
  </si>
  <si>
    <t>PART NAME:</t>
  </si>
  <si>
    <t>INSTRUMENT:</t>
  </si>
  <si>
    <t>L.COUNT:</t>
  </si>
  <si>
    <t>SUPPLIER Name</t>
  </si>
  <si>
    <t>PART NO.:</t>
  </si>
  <si>
    <t>MACHINE:</t>
  </si>
  <si>
    <t>DATE</t>
  </si>
  <si>
    <t>SAMPLE SIZE:</t>
  </si>
  <si>
    <t>OPERATION:</t>
  </si>
  <si>
    <t xml:space="preserve">Piercing </t>
  </si>
  <si>
    <t>NO.OF DECIMALS:</t>
  </si>
  <si>
    <t>Character</t>
  </si>
  <si>
    <t>Mounting Hole</t>
  </si>
  <si>
    <t>DATA COLLECTION: -</t>
  </si>
  <si>
    <t>SNO.</t>
  </si>
  <si>
    <t>U.T.L.</t>
  </si>
  <si>
    <t>SAMPLE</t>
  </si>
  <si>
    <t>D2</t>
  </si>
  <si>
    <t>A2</t>
  </si>
  <si>
    <t>D4</t>
  </si>
  <si>
    <t>1</t>
  </si>
  <si>
    <t>2.560</t>
  </si>
  <si>
    <t>3.270</t>
  </si>
  <si>
    <t>2</t>
  </si>
  <si>
    <t>1.880</t>
  </si>
  <si>
    <t>L.T.L.</t>
  </si>
  <si>
    <t>3</t>
  </si>
  <si>
    <t>1.020</t>
  </si>
  <si>
    <t>2.570</t>
  </si>
  <si>
    <t>4</t>
  </si>
  <si>
    <t>0.730</t>
  </si>
  <si>
    <t>2.230</t>
  </si>
  <si>
    <t>5</t>
  </si>
  <si>
    <t>0.590</t>
  </si>
  <si>
    <t>2.110</t>
  </si>
  <si>
    <t>CALCULATIONS: -</t>
  </si>
  <si>
    <t>FOR HISTOGRAM</t>
  </si>
  <si>
    <r>
      <t>X</t>
    </r>
    <r>
      <rPr>
        <sz val="6"/>
        <rFont val="Arial"/>
        <family val="2"/>
      </rPr>
      <t>LARGE</t>
    </r>
  </si>
  <si>
    <t>Xmax.=</t>
  </si>
  <si>
    <t>NO.OF NON CONFORMING PART =</t>
  </si>
  <si>
    <t>NOS.</t>
  </si>
  <si>
    <r>
      <t>X</t>
    </r>
    <r>
      <rPr>
        <sz val="6"/>
        <rFont val="Arial"/>
        <family val="2"/>
      </rPr>
      <t>SMALL</t>
    </r>
  </si>
  <si>
    <t>Xmin.=</t>
  </si>
  <si>
    <t>RANGE</t>
  </si>
  <si>
    <t>R - BAR =</t>
  </si>
  <si>
    <t xml:space="preserve">NO. OF PARTS ABOVE U.T.L. = </t>
  </si>
  <si>
    <t>AVG.</t>
  </si>
  <si>
    <t>X - BAR =</t>
  </si>
  <si>
    <t xml:space="preserve">NO. OF PARTS BELOW L.T.L. = </t>
  </si>
  <si>
    <t>Process Width ( P ) =</t>
  </si>
  <si>
    <t>Specification Width(S) =</t>
  </si>
  <si>
    <t>Index (K)={2 x (D-XBAR) / S}=</t>
  </si>
  <si>
    <t>INTERVAL</t>
  </si>
  <si>
    <t>FREQ.</t>
  </si>
  <si>
    <t>CU. FREQ.</t>
  </si>
  <si>
    <t>Design Centre ( D ) =</t>
  </si>
  <si>
    <t>Interval =</t>
  </si>
  <si>
    <t>Selecting no. of classes =</t>
  </si>
  <si>
    <t>Starting Point =</t>
  </si>
  <si>
    <t>No. of readings=</t>
  </si>
  <si>
    <t>Shift Of 'X-BAR' from 'D' =</t>
  </si>
  <si>
    <r>
      <t>U.C.L.</t>
    </r>
    <r>
      <rPr>
        <b/>
        <sz val="10"/>
        <color indexed="10"/>
        <rFont val="Arial"/>
        <family val="2"/>
      </rPr>
      <t xml:space="preserve"> </t>
    </r>
  </si>
  <si>
    <t>L.C.L.</t>
  </si>
  <si>
    <t>U.C.L.</t>
  </si>
  <si>
    <r>
      <t>X-BAR</t>
    </r>
    <r>
      <rPr>
        <b/>
        <sz val="10"/>
        <color indexed="10"/>
        <rFont val="Arial"/>
        <family val="2"/>
      </rPr>
      <t xml:space="preserve"> </t>
    </r>
  </si>
  <si>
    <t>R-BAR</t>
  </si>
  <si>
    <r>
      <t>U.C.L.</t>
    </r>
    <r>
      <rPr>
        <sz val="6"/>
        <rFont val="Arial"/>
        <family val="2"/>
      </rPr>
      <t xml:space="preserve">XBAR </t>
    </r>
    <r>
      <rPr>
        <sz val="10"/>
        <rFont val="Arial"/>
        <family val="2"/>
      </rPr>
      <t>=</t>
    </r>
  </si>
  <si>
    <r>
      <t>L.C.L.</t>
    </r>
    <r>
      <rPr>
        <sz val="6"/>
        <rFont val="Arial"/>
        <family val="2"/>
      </rPr>
      <t>XBAR</t>
    </r>
    <r>
      <rPr>
        <sz val="10"/>
        <rFont val="Arial"/>
        <family val="2"/>
      </rPr>
      <t xml:space="preserve"> =</t>
    </r>
  </si>
  <si>
    <r>
      <t>U.C.L.</t>
    </r>
    <r>
      <rPr>
        <sz val="6"/>
        <rFont val="Arial"/>
        <family val="2"/>
      </rPr>
      <t>RBAR</t>
    </r>
    <r>
      <rPr>
        <sz val="10"/>
        <rFont val="Arial"/>
        <family val="2"/>
      </rPr>
      <t xml:space="preserve"> =</t>
    </r>
  </si>
  <si>
    <r>
      <t>L.C.L.</t>
    </r>
    <r>
      <rPr>
        <sz val="6"/>
        <rFont val="Arial"/>
        <family val="2"/>
      </rPr>
      <t>RBAR</t>
    </r>
    <r>
      <rPr>
        <sz val="10"/>
        <rFont val="Arial"/>
        <family val="2"/>
      </rPr>
      <t xml:space="preserve"> =</t>
    </r>
  </si>
  <si>
    <r>
      <t>Std.Dev."</t>
    </r>
    <r>
      <rPr>
        <b/>
        <sz val="10"/>
        <color indexed="10"/>
        <rFont val="Bookman Old Style"/>
        <family val="1"/>
      </rPr>
      <t>s</t>
    </r>
    <r>
      <rPr>
        <b/>
        <sz val="10"/>
        <color indexed="10"/>
        <rFont val="Arial"/>
        <family val="2"/>
      </rPr>
      <t>"=</t>
    </r>
    <r>
      <rPr>
        <b/>
        <sz val="10"/>
        <color indexed="10"/>
        <rFont val="Bookshelf Symbol 5"/>
        <charset val="2"/>
      </rPr>
      <t/>
    </r>
  </si>
  <si>
    <r>
      <t>Cp=(S/6</t>
    </r>
    <r>
      <rPr>
        <b/>
        <sz val="10"/>
        <color indexed="10"/>
        <rFont val="Bookman Old Style"/>
        <family val="1"/>
      </rPr>
      <t>s</t>
    </r>
    <r>
      <rPr>
        <b/>
        <sz val="10"/>
        <color indexed="10"/>
        <rFont val="Arial"/>
        <family val="2"/>
      </rPr>
      <t>)=</t>
    </r>
  </si>
  <si>
    <t>Result</t>
  </si>
  <si>
    <t>Cpk=Min(Cpu,Cpl)=</t>
  </si>
  <si>
    <t>Doc. No- D81-F07/Rev.01/01.07.2019</t>
  </si>
  <si>
    <t>Part Submission Warrant</t>
  </si>
  <si>
    <t xml:space="preserve">  Customer Part Number</t>
  </si>
  <si>
    <t>Shown on Drawing No.</t>
  </si>
  <si>
    <t xml:space="preserve">  Organization Part #</t>
  </si>
  <si>
    <t>Engineering Change Level</t>
  </si>
  <si>
    <t>Dated</t>
  </si>
  <si>
    <t>Additional Engineering Changes</t>
  </si>
  <si>
    <t>N/A</t>
  </si>
  <si>
    <t>Safety and/or Government Regulation</t>
  </si>
  <si>
    <t>Purchase Order No.</t>
  </si>
  <si>
    <r>
      <t>Weight</t>
    </r>
    <r>
      <rPr>
        <sz val="7"/>
        <rFont val="Arial"/>
        <family val="2"/>
      </rPr>
      <t xml:space="preserve"> (kg)</t>
    </r>
  </si>
  <si>
    <t>Checking Aid No.</t>
  </si>
  <si>
    <t>Checking Aid Engineering Change Level</t>
  </si>
  <si>
    <t>ORGANIZATION MANUFACTURING INFORMATION</t>
  </si>
  <si>
    <t>CUSTOMER SUBMITTAL INFORMATION</t>
  </si>
  <si>
    <t xml:space="preserve">Endurance Technologies Ltd. (Disc Brake Division) K-226/2, M.I.D.C. Industrial Area, Waluj, Aurangabad-431136, MH. </t>
  </si>
  <si>
    <t>Organization Name &amp; Supplier/Vendor Code</t>
  </si>
  <si>
    <t>Customer Name/Division</t>
  </si>
  <si>
    <t>Street Address</t>
  </si>
  <si>
    <t>Buyer/Buyer Code</t>
  </si>
  <si>
    <t>Aurangabad</t>
  </si>
  <si>
    <t>Maharashtra</t>
  </si>
  <si>
    <t>India</t>
  </si>
  <si>
    <t>City</t>
  </si>
  <si>
    <t>Region</t>
  </si>
  <si>
    <t>Postal Code</t>
  </si>
  <si>
    <t>Country</t>
  </si>
  <si>
    <t>Application</t>
  </si>
  <si>
    <t>MATERIALS REPORTING</t>
  </si>
  <si>
    <t>Has customer-required Substances of Concern information been reported?</t>
  </si>
  <si>
    <t>Submitted by IMDS or other customer format:</t>
  </si>
  <si>
    <t>No</t>
  </si>
  <si>
    <t>Are polymeric parts identified with appropriate ISO marking codes?</t>
  </si>
  <si>
    <r>
      <t xml:space="preserve">REASON FOR SUBMISSION </t>
    </r>
    <r>
      <rPr>
        <sz val="8"/>
        <color indexed="23"/>
        <rFont val="Arial"/>
        <family val="2"/>
      </rPr>
      <t>(Check at least one)</t>
    </r>
  </si>
  <si>
    <r>
      <t>REQUESTED SUBMISSION LEVEL</t>
    </r>
    <r>
      <rPr>
        <sz val="8"/>
        <rFont val="Arial"/>
        <family val="2"/>
      </rPr>
      <t xml:space="preserve"> </t>
    </r>
    <r>
      <rPr>
        <sz val="8"/>
        <color indexed="23"/>
        <rFont val="Arial"/>
        <family val="2"/>
      </rPr>
      <t>(Check one)</t>
    </r>
  </si>
  <si>
    <t>SUBMISSION RESULTS</t>
  </si>
  <si>
    <t>The results for</t>
  </si>
  <si>
    <t xml:space="preserve">These results meet all drawing and specification requirements: </t>
  </si>
  <si>
    <t>(If "NO" - Explanation Required)</t>
  </si>
  <si>
    <t>Mold  /  Cavity  /  Production Process</t>
  </si>
  <si>
    <t>Single Cavity</t>
  </si>
  <si>
    <t>DECLARATION</t>
  </si>
  <si>
    <t xml:space="preserve">  I hereby affirm that the samples represented by this warrant are representative of our parts which were made by a process that meets all Production Part</t>
  </si>
  <si>
    <t xml:space="preserve">  Approval Process Manual 4th Edition Requirements. I further affirm that these samples were produced at the production rate of </t>
  </si>
  <si>
    <t>/</t>
  </si>
  <si>
    <t>hours.</t>
  </si>
  <si>
    <t xml:space="preserve">  I also certify that documented evidence of such compliance is on file and available for review.  I have noted any deviations from this declaration below.</t>
  </si>
  <si>
    <t>EXPLANATION / COMMENTS:</t>
  </si>
  <si>
    <t>Is each Customer Tool properly tagged and numbered?</t>
  </si>
  <si>
    <t>Organization Authorized Signature</t>
  </si>
  <si>
    <t>Print Name</t>
  </si>
  <si>
    <t>Phone No.</t>
  </si>
  <si>
    <t>Fax No.</t>
  </si>
  <si>
    <t>Title</t>
  </si>
  <si>
    <t>E-mail</t>
  </si>
  <si>
    <t>FOR CUSTOMER USE ONLY (IF APPLICABLE)</t>
  </si>
  <si>
    <t>Part Warrant Disposition:</t>
  </si>
  <si>
    <t>Customer Signature</t>
  </si>
  <si>
    <t xml:space="preserve">  Date</t>
  </si>
  <si>
    <t>Customer Tracking Number (optional)</t>
  </si>
  <si>
    <t>Q 8344 - F 01</t>
  </si>
  <si>
    <t>01, 01.07.2019</t>
  </si>
  <si>
    <t>D.V.C. or PLUG GAUGE</t>
  </si>
  <si>
    <t>Prepared By: Sandip Mahajan</t>
  </si>
  <si>
    <t xml:space="preserve"> Digital Height Gauge </t>
  </si>
  <si>
    <t>Compatibility Report for BAL K17G PPAP.xlsx</t>
  </si>
  <si>
    <t>Run on 04-04-2023 12:15</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</si>
  <si>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</si>
  <si>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</si>
  <si>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</si>
  <si>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</si>
  <si>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</si>
  <si>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</si>
  <si>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t>
  </si>
  <si>
    <t>`---</t>
  </si>
  <si>
    <t>Sandip Mahajan</t>
  </si>
  <si>
    <t>Hemant patil</t>
  </si>
  <si>
    <t>S</t>
  </si>
  <si>
    <t xml:space="preserve">Approved By: Mr.Hemant Patil </t>
  </si>
  <si>
    <t xml:space="preserve">Key Date: </t>
  </si>
  <si>
    <t>SIGN.(VENDOR) : H.B.Patil_________________</t>
  </si>
  <si>
    <t>Core Team    : Mr.Pansare P.R,Mr.Patil H, Mr.Gunjal.V, Mr.Kute k, Mr. Kadam R.S., Mr. Mogale A., Mr. Solanke S., Mr. Ghaytadkar Y, Mr. Mahajan S.</t>
  </si>
  <si>
    <t xml:space="preserve">'D.V.C or Plug Gauge </t>
  </si>
  <si>
    <t>3 year</t>
  </si>
  <si>
    <t>4 year</t>
  </si>
  <si>
    <t>5 year</t>
  </si>
  <si>
    <t>Braking Division</t>
  </si>
  <si>
    <t>QUALITY SYSTEM DOCUMENT</t>
  </si>
  <si>
    <t>Format No.</t>
  </si>
  <si>
    <t>Q7430-F24</t>
  </si>
  <si>
    <t>Issue Date</t>
  </si>
  <si>
    <t>K-226/2, M.I.D.C , Waluj , A'Bad</t>
  </si>
  <si>
    <t xml:space="preserve">Quality Plan </t>
  </si>
  <si>
    <t>Edition No.</t>
  </si>
  <si>
    <t>Revision No.</t>
  </si>
  <si>
    <t>QP No.</t>
  </si>
  <si>
    <t>Rev No.</t>
  </si>
  <si>
    <t>Rev Date</t>
  </si>
  <si>
    <t>PAGE NO.</t>
  </si>
  <si>
    <t>1 of 3</t>
  </si>
  <si>
    <t>Sr. No.</t>
  </si>
  <si>
    <t>Parameter</t>
  </si>
  <si>
    <t>Specification
( in mm )</t>
  </si>
  <si>
    <t>Sp.Ch.</t>
  </si>
  <si>
    <t xml:space="preserve">Measuring Instrument </t>
  </si>
  <si>
    <t>Least Count
(mm)</t>
  </si>
  <si>
    <t>Layout Inspection/ SIR</t>
  </si>
  <si>
    <t>Incoming/ PDI</t>
  </si>
  <si>
    <t>Sample Size
for PDI</t>
  </si>
  <si>
    <t>Significant Parameters for SPC Studies</t>
  </si>
  <si>
    <t>Remarks</t>
  </si>
  <si>
    <t>NOTES :</t>
  </si>
  <si>
    <t>1) No harmful burrs or sharp edges allowed.</t>
  </si>
  <si>
    <t>√</t>
  </si>
  <si>
    <t>S3</t>
  </si>
  <si>
    <t>2) Missing Holes and incomplete hole / profile punching not allowed.</t>
  </si>
  <si>
    <t>3) Deep mark of debarring  tool while removing burr, are not allowed.</t>
  </si>
  <si>
    <t>4) No bending or excessive  warpage allowed during blanking flatness of disc after blanking should be 1.2mm max .</t>
  </si>
  <si>
    <t>Feeler Gauge</t>
  </si>
  <si>
    <t xml:space="preserve">Dial Height Gauge </t>
  </si>
  <si>
    <t>0.01</t>
  </si>
  <si>
    <t>6) Profile of Cutouts to be maintained as per drawing.</t>
  </si>
  <si>
    <t xml:space="preserve">3D Scanning </t>
  </si>
  <si>
    <t xml:space="preserve">8) No scaling should be found inside holes ,profiles and on surface of the disc. </t>
  </si>
  <si>
    <t>09) Prefer 3D CAD fo Vent Holes Cutout &amp; ID Profile</t>
  </si>
  <si>
    <t>10) for unspecified tolerance refer ETL standard - SP/TL/R&amp;D/05.</t>
  </si>
  <si>
    <t>R/M provided by ETL</t>
  </si>
  <si>
    <t>No sharp Edges and Burr allowed in this Area</t>
  </si>
  <si>
    <t>Circumferential Waniness</t>
  </si>
  <si>
    <t xml:space="preserve">Thickness </t>
  </si>
  <si>
    <t xml:space="preserve">Micrometer </t>
  </si>
  <si>
    <t>D.V.C. OR Plug gauge</t>
  </si>
  <si>
    <t xml:space="preserve">Press punching Direction </t>
  </si>
  <si>
    <t>Circumferential Waviness</t>
  </si>
  <si>
    <t>Weight of finish part</t>
  </si>
  <si>
    <t>Weighing Scale</t>
  </si>
  <si>
    <t>Brake Disc Finished Dwg No</t>
  </si>
  <si>
    <t xml:space="preserve">For Reference only </t>
  </si>
  <si>
    <t xml:space="preserve"> Drawing Projection</t>
  </si>
  <si>
    <t xml:space="preserve"> First Angle Method</t>
  </si>
  <si>
    <t xml:space="preserve">Punch Direction </t>
  </si>
  <si>
    <t xml:space="preserve">All Rollover will be comes on One side only. </t>
  </si>
  <si>
    <t>OD</t>
  </si>
  <si>
    <t>D.V.C.</t>
  </si>
  <si>
    <t xml:space="preserve">ID </t>
  </si>
  <si>
    <t xml:space="preserve"> Relation Gauge </t>
  </si>
  <si>
    <t>0.001</t>
  </si>
  <si>
    <t xml:space="preserve">Concentricity of OD &amp; ID </t>
  </si>
  <si>
    <t xml:space="preserve">CMM </t>
  </si>
  <si>
    <t>Pockets</t>
  </si>
  <si>
    <t xml:space="preserve">All Holes Coordinate </t>
  </si>
  <si>
    <t>"X" "Y"</t>
  </si>
  <si>
    <t>Brake Disk Blanking &amp; Piercing</t>
  </si>
  <si>
    <t>XA.</t>
  </si>
  <si>
    <t>KTM E2</t>
  </si>
  <si>
    <t>25.07.2023</t>
  </si>
  <si>
    <t>2023 - 24</t>
  </si>
  <si>
    <t>B20518716O</t>
  </si>
  <si>
    <t>PFD B20518716O</t>
  </si>
  <si>
    <t xml:space="preserve"> Brake disc Blanking &amp; Piercing</t>
  </si>
  <si>
    <t>Thk : 2.8 ±0.20</t>
  </si>
  <si>
    <t>Width : 146</t>
  </si>
  <si>
    <t>Length : 1285</t>
  </si>
  <si>
    <t>OD :  Ø 140 ±0.2</t>
  </si>
  <si>
    <t>5 x  Mounting  Holes : Ø 6.8 +0.15</t>
  </si>
  <si>
    <t>Mounting Hole PCD Ø 58 ±0.20</t>
  </si>
  <si>
    <t>26 Air Vent Hole`s Dia. Ø 4 ±0.2</t>
  </si>
  <si>
    <t>ID : Ø 44 +0.3/-0</t>
  </si>
  <si>
    <t xml:space="preserve">DVC or Plug Gauge </t>
  </si>
  <si>
    <t>Thk :  2.8 ±0.20</t>
  </si>
  <si>
    <t>OD : Ø 140 ±0.2</t>
  </si>
  <si>
    <t>ID :  Ø 44 +0.3/-0</t>
  </si>
  <si>
    <t>5 Mounting Holes Dia.: Ø 6.8 +0.15</t>
  </si>
  <si>
    <t>65 Air Vent Hols Dia. Ø 4 ±0.2</t>
  </si>
  <si>
    <t>XA</t>
  </si>
  <si>
    <t>11.05.2023</t>
  </si>
  <si>
    <t>OD:Ø 140 ±0.2</t>
  </si>
  <si>
    <t>5 x Mounting  Holes : Ø 6.8 +0.15</t>
  </si>
  <si>
    <t xml:space="preserve">26 x Air Went Hole`s Ø 4 ±0.20 </t>
  </si>
  <si>
    <t>34 x Air Vent Holes Dia. Ø 4 ±0.2</t>
  </si>
  <si>
    <t>5 x Air Went Holes : Ø 4 ±0.2</t>
  </si>
  <si>
    <t xml:space="preserve">5 x Air Went Hole`s Ø 4 ±0.20 </t>
  </si>
  <si>
    <t xml:space="preserve">34 x  Air Vent Holes Ø 4 ±0.20 </t>
  </si>
  <si>
    <t xml:space="preserve">5 x Pockets </t>
  </si>
  <si>
    <t>No Fitment Issue.</t>
  </si>
  <si>
    <t xml:space="preserve"> Brake disc Blanking &amp; Percing</t>
  </si>
  <si>
    <t>KTM E2/ 2023</t>
  </si>
  <si>
    <t xml:space="preserve"> Brake disc Blanking &amp; Piercing KTM E2</t>
  </si>
  <si>
    <t>:B20518716O_XA, 00</t>
  </si>
  <si>
    <t>2.8 ±0.20</t>
  </si>
  <si>
    <t>OD :Ø 140 ±0.2</t>
  </si>
  <si>
    <t>Ø 4 ±0.2</t>
  </si>
  <si>
    <t xml:space="preserve"> Ø 6.8 +0.15</t>
  </si>
  <si>
    <t>5 x Mounting Holes</t>
  </si>
  <si>
    <t xml:space="preserve">5 x Air Went Holes </t>
  </si>
  <si>
    <t>Ø 58 ±0.20</t>
  </si>
  <si>
    <t xml:space="preserve">Pockets </t>
  </si>
  <si>
    <t>Ø 44 +0.3/-0</t>
  </si>
  <si>
    <t>ID</t>
  </si>
  <si>
    <t>26 Air went hole`s</t>
  </si>
  <si>
    <t>ID &amp; OD Concentricity</t>
  </si>
  <si>
    <t>34 Air Vent Hols Dia.</t>
  </si>
  <si>
    <t>Ø 6.8 +0.15</t>
  </si>
  <si>
    <t xml:space="preserve">5 Mounting Hole Dia. </t>
  </si>
  <si>
    <t xml:space="preserve">65 Air Vent Holes Dia. </t>
  </si>
  <si>
    <t>B20518716O XA; 00</t>
  </si>
  <si>
    <t>6.8 +0.15</t>
  </si>
  <si>
    <t xml:space="preserve"> PPG Ø 4 ±0.20</t>
  </si>
  <si>
    <t xml:space="preserve">PPG Ø 6 +0.15 </t>
  </si>
  <si>
    <t>PPG Ø 44 +0.3/-0</t>
  </si>
  <si>
    <t xml:space="preserve"> Brake disc Blanking &amp; Piercing KTM E2 </t>
  </si>
  <si>
    <t xml:space="preserve">Brake disc Blanking &amp; Piercing KTM E2 </t>
  </si>
  <si>
    <t>0.25 w.r.t. "C"</t>
  </si>
  <si>
    <t>O.E. Part Number : B20518716O</t>
  </si>
  <si>
    <t>Rev. Date : 11.05.2023</t>
  </si>
  <si>
    <t xml:space="preserve">5 Mounting Holes </t>
  </si>
  <si>
    <t xml:space="preserve">10 Pocket </t>
  </si>
  <si>
    <t>ID:  Ø  44 +0.3/-0</t>
  </si>
  <si>
    <t>SANDIP MAHAJAN</t>
  </si>
  <si>
    <t>HEMANT PATIL</t>
  </si>
  <si>
    <t>GAUETLM2078-0040-1</t>
  </si>
  <si>
    <t>GAUETLM2078-0050-1</t>
  </si>
  <si>
    <t>GAUETLM2078-0060-1</t>
  </si>
  <si>
    <t>GAUETLM2078-0070-1</t>
  </si>
  <si>
    <t xml:space="preserve">DVC  </t>
  </si>
  <si>
    <t>DVC</t>
  </si>
  <si>
    <t xml:space="preserve">5 x R1.65 ( Pocket width 3.3 ±0.20 ) </t>
  </si>
  <si>
    <t>1.  PPG Ø 6.8 +0.15                     2. In process inspection &amp; FFPA
3. Tool History card</t>
  </si>
  <si>
    <t>1.   PPG Ø 4 ±0.20                             2. In process inspection &amp; FFPA
2. Tool History card</t>
  </si>
  <si>
    <t>1.   PPG Ø 4 ±0.20                                        2. In process inspection &amp; FFPA
2. Tool History card</t>
  </si>
  <si>
    <t xml:space="preserve">1. IDPG                                            2. In process inspection &amp; FFPA
2. Tool History card monitoring </t>
  </si>
  <si>
    <t>OD &amp; ID Concentricity.:- 0.25 w.r.t. "C"</t>
  </si>
  <si>
    <t>Material.:- Stainless steel 410-DB or Equivalent Grade (Fully Annealed &amp; Hardness is 70 / 74 HRB )</t>
  </si>
  <si>
    <t>Shendra, A,Bad</t>
  </si>
  <si>
    <t>SHARANABASSAPPA LEVADI</t>
  </si>
  <si>
    <t xml:space="preserve">Automotive </t>
  </si>
  <si>
    <t>DHANANJAY METAL CRAFT PVT. LTD</t>
  </si>
  <si>
    <t>PLOT NO.A - 105 
5 STAR MIDC, SHENDRA,
AURANGABAD - 431201</t>
  </si>
  <si>
    <t>Doc No: B20518716O</t>
  </si>
  <si>
    <t>Rev. No.</t>
  </si>
  <si>
    <t>Rev. Date</t>
  </si>
  <si>
    <t>05.12.2022</t>
  </si>
  <si>
    <t>New Release</t>
  </si>
  <si>
    <t>:- Sandip mahajan</t>
  </si>
  <si>
    <t xml:space="preserve">:-Hemant patil </t>
  </si>
  <si>
    <t>DMCPL</t>
  </si>
  <si>
    <t>:B20518716O</t>
  </si>
  <si>
    <t>Part Name : BRAKE DISC BLANKING &amp; PIERCING KTM E2</t>
  </si>
  <si>
    <t>Part Number :  B20518716O_XA</t>
  </si>
  <si>
    <t>DCN NO: IA - B20518716O_00</t>
  </si>
  <si>
    <r>
      <t xml:space="preserve">7) Punched Hole Position tolerance for </t>
    </r>
    <r>
      <rPr>
        <sz val="12"/>
        <rFont val="Calibri"/>
        <family val="2"/>
      </rPr>
      <t>Ø</t>
    </r>
    <r>
      <rPr>
        <sz val="10.199999999999999"/>
        <rFont val="Arial"/>
        <family val="2"/>
      </rPr>
      <t xml:space="preserve"> 6.8  x 5 holes should be within ±0.2mm .</t>
    </r>
  </si>
  <si>
    <t>11) Material regularity compliance should be  as per STD. ABS00419.</t>
  </si>
  <si>
    <t>Ø 140 ±0.20</t>
  </si>
  <si>
    <t>Ø 44 +0.2</t>
  </si>
  <si>
    <t>PPG</t>
  </si>
  <si>
    <t>Mounting hole`s PCD</t>
  </si>
  <si>
    <t xml:space="preserve"> Brake Disc Blanking &amp; Piercing (KTM E2) </t>
  </si>
  <si>
    <t xml:space="preserve">                   </t>
  </si>
  <si>
    <t xml:space="preserve"> 30% of Sheet Thk.</t>
  </si>
  <si>
    <t>Every Six Month</t>
  </si>
  <si>
    <t>29.07.2023</t>
  </si>
  <si>
    <t>DATE:- _29.07.2023</t>
  </si>
  <si>
    <t>5) Shear droop allowed is only up to 30% of Sheet Thickness.</t>
  </si>
  <si>
    <t>1. Tool Resharpning : 10000 nos ± 10%
2. Machine Tonnage.:- 300 Ton Min.</t>
  </si>
  <si>
    <t xml:space="preserve">65 Air Vent Holes </t>
  </si>
  <si>
    <t>Ø 4 ±0.20</t>
  </si>
  <si>
    <t>Prepared By :- Sandip Mahajan</t>
  </si>
  <si>
    <t xml:space="preserve">Approved By :- Hemant Patil </t>
  </si>
  <si>
    <t xml:space="preserve">Prepared By : Mr. Sandip Mahajan </t>
  </si>
  <si>
    <t>Thickness
2.8 ±0.20   146              1285</t>
  </si>
  <si>
    <t>Part Will Not Clean.</t>
  </si>
  <si>
    <t>No Issue</t>
  </si>
  <si>
    <t>Hole will not Clean.</t>
  </si>
  <si>
    <t>No Issue.</t>
  </si>
  <si>
    <t>ID Will not Clean</t>
  </si>
  <si>
    <t>Less Than Five</t>
  </si>
  <si>
    <t>1.   DVC                                           2. In process inspection &amp; FFPA
2. Tool History card</t>
  </si>
  <si>
    <t>Shear Droop Allowed up to 30% of Sheet Thk.</t>
  </si>
  <si>
    <t>240.5 kg</t>
  </si>
  <si>
    <t>XB</t>
  </si>
  <si>
    <t>03.08.2023</t>
  </si>
  <si>
    <t>Drawing Updated</t>
  </si>
  <si>
    <t>XB/ 03.08.2023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</si>
</sst>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00_ ;_ * \-#,##0.00_ ;_ * &quot;-&quot;??_ ;_ @_ "/>
    <numFmt numFmtId="165" formatCode="0.000"/>
    <numFmt numFmtId="166" formatCode="0.0000"/>
    <numFmt numFmtId="167" formatCode="\$#,##0.00;[Red]\-\$#,##0.00"/>
    <numFmt numFmtId="168" formatCode="0.00_)"/>
    <numFmt numFmtId="169" formatCode="#,##0.00\ ;&quot; -&quot;#,##0.00\ ;&quot; -&quot;#\ ;@\ "/>
    <numFmt numFmtId="170" formatCode="#,##0.00;[Red]\(#,##0.00\)"/>
    <numFmt numFmtId="171" formatCode="#,##0.000;[Red]\(#,##0.000\)"/>
    <numFmt numFmtId="172" formatCode="#,##0.0000;[Red]\(#,##0.0000\)"/>
    <numFmt numFmtId="173" formatCode="mmmm\-yy"/>
    <numFmt numFmtId="174" formatCode="#,##0.0000\ ;\(#,##0.0000\)"/>
    <numFmt numFmtId="175" formatCode="0.0000%"/>
    <numFmt numFmtId="176" formatCode="\$#,##0\ ;&quot;($&quot;#,##0\)"/>
    <numFmt numFmtId="177" formatCode="#,##0.0%;\(#,##0.0%\)"/>
    <numFmt numFmtId="178" formatCode="#,##0\ ;[Red]\(#,##0\)"/>
    <numFmt numFmtId="179" formatCode="#,##0.00\ ;[Red]\(#,##0.00\)"/>
    <numFmt numFmtId="180" formatCode="#,##0&quot; F&quot;;[Red]\-#,##0&quot; F&quot;"/>
    <numFmt numFmtId="181" formatCode="#,##0.00&quot; F&quot;;[Red]\-#,##0.00&quot; F&quot;"/>
    <numFmt numFmtId="182" formatCode="#,##0.00&quot; F&quot;;\-#,##0.00&quot; F&quot;"/>
    <numFmt numFmtId="183" formatCode="0."/>
    <numFmt numFmtId="184" formatCode="#,##0.0000_);\(#,##0.0000\)"/>
    <numFmt numFmtId="185" formatCode="&quot;$&quot;#,##0\ ;\(&quot;$&quot;#,##0\)"/>
    <numFmt numFmtId="186" formatCode="_-* #,##0\ _€_-;\-* #,##0\ _€_-;_-* &quot;-&quot;\ _€_-;_-@_-"/>
    <numFmt numFmtId="187" formatCode="_-* #,##0.00\ _€_-;\-* #,##0.00\ _€_-;_-* &quot;-&quot;??\ _€_-;_-@_-"/>
    <numFmt numFmtId="188" formatCode="_([$€-2]* #,##0.00_);_([$€-2]* \(#,##0.00\);_([$€-2]* &quot;-&quot;??_)"/>
    <numFmt numFmtId="189" formatCode="#,##0\ ;\-#,##0\ ;&quot; - &quot;;@\ "/>
    <numFmt numFmtId="190" formatCode="#,##0.00\ ;\-#,##0.00\ ;&quot; -&quot;#\ ;@\ "/>
    <numFmt numFmtId="191" formatCode="_ * #,##0_ ;_ * \-#,##0_ ;_ * \-_ ;_ @_ "/>
    <numFmt numFmtId="192" formatCode="_ * #,##0.00_ ;_ * \-#,##0.00_ ;_ * \-??_ ;_ @_ "/>
    <numFmt numFmtId="193" formatCode="_ &quot;S/&quot;* #,##0_ ;_ &quot;S/&quot;* \-#,##0_ ;_ &quot;S/&quot;* \-_ ;_ @_ "/>
    <numFmt numFmtId="194" formatCode="_ &quot;S/&quot;* #,##0.00_ ;_ &quot;S/&quot;* \-#,##0.00_ ;_ &quot;S/&quot;* \-??_ ;_ @_ "/>
    <numFmt numFmtId="195" formatCode="#,##0\ &quot;F&quot;;[Red]\-#,##0\ &quot;F&quot;"/>
    <numFmt numFmtId="196" formatCode="#,##0.00\ &quot;F&quot;;\-#,##0.00\ &quot;F&quot;"/>
    <numFmt numFmtId="197" formatCode="&quot; L. &quot;#,##0.00\ ;&quot;-L. &quot;#,##0.00\ ;&quot; L. -&quot;#\ ;@\ "/>
    <numFmt numFmtId="198" formatCode="_-* #,##0\ &quot;€&quot;_-;\-* #,##0\ &quot;€&quot;_-;_-* &quot;-&quot;\ &quot;€&quot;_-;_-@_-"/>
    <numFmt numFmtId="199" formatCode="_-* #,##0.00\ &quot;€&quot;_-;\-* #,##0.00\ &quot;€&quot;_-;_-* &quot;-&quot;??\ &quot;€&quot;_-;_-@_-"/>
    <numFmt numFmtId="200" formatCode="&quot; ฿&quot;#,##0\ ;&quot;-฿&quot;#,##0\ ;&quot; ฿- &quot;;@\ "/>
    <numFmt numFmtId="201" formatCode="&quot; ฿&quot;#,##0.00\ ;&quot;-฿&quot;#,##0.00\ ;&quot; ฿-&quot;#\ ;@\ "/>
    <numFmt numFmtId="202" formatCode="#,##0;[Red]&quot;-&quot;#,##0"/>
    <numFmt numFmtId="203" formatCode="#,##0.00;[Red]&quot;-&quot;#,##0.00"/>
    <numFmt numFmtId="204" formatCode="&quot;\&quot;#,##0.00;[Red]&quot;\&quot;\-#,##0.00"/>
    <numFmt numFmtId="205" formatCode="&quot;\&quot;#,##0;[Red]&quot;\&quot;\-#,##0"/>
    <numFmt numFmtId="206" formatCode="[$-409]d\-mmm\-yy;@"/>
    <numFmt numFmtId="207" formatCode="_-* #,##0_-;\-* #,##0_-;_-* &quot;-&quot;_-;_-@_-"/>
    <numFmt numFmtId="208" formatCode="\$#,##0\ ;\(\$#,##0\)"/>
    <numFmt numFmtId="209" formatCode="_-&quot;L.&quot;\ * #,##0_-;\-&quot;L.&quot;\ * #,##0_-;_-&quot;L.&quot;\ * &quot;-&quot;_-;_-@_-"/>
    <numFmt numFmtId="210" formatCode="0.00000"/>
    <numFmt numFmtId="211" formatCode="0.000000"/>
    <numFmt numFmtId="212" formatCode="&quot;$&quot;#,##0.0000"/>
    <numFmt numFmtId="213" formatCode="mm/dd/yy"/>
  </numFmts>
  <fonts count="161">
    <font>
      <sz val="11"/>
      <color theme="1"/>
      <name val="Calibri"/>
      <family val="2"/>
      <scheme val="minor"/>
    </font>
    <font>
      <sz val="18"/>
      <color indexed="18"/>
      <name val="Stencil"/>
      <family val="5"/>
    </font>
    <font>
      <sz val="8"/>
      <name val="Arial"/>
      <family val="2"/>
    </font>
    <font>
      <sz val="10"/>
      <color indexed="47"/>
      <name val="Arial"/>
      <family val="2"/>
    </font>
    <font>
      <sz val="8"/>
      <color indexed="47"/>
      <name val="Arial"/>
      <family val="2"/>
    </font>
    <font>
      <b/>
      <sz val="9"/>
      <name val="Arial"/>
      <family val="2"/>
    </font>
    <font>
      <sz val="9"/>
      <name val="Arial"/>
      <family val="2"/>
    </font>
    <font>
      <b/>
      <sz val="10"/>
      <name val="Arial"/>
      <family val="2"/>
    </font>
    <font>
      <sz val="10"/>
      <name val="Arial"/>
      <family val="2"/>
    </font>
    <font>
      <b/>
      <sz val="12"/>
      <name val="Arial"/>
      <family val="2"/>
    </font>
    <font>
      <b/>
      <sz val="8"/>
      <name val="Arial"/>
      <family val="2"/>
    </font>
    <font>
      <b/>
      <sz val="10"/>
      <name val="Helv"/>
      <family val="2"/>
    </font>
    <font>
      <sz val="10"/>
      <name val="Times New Roman"/>
      <family val="1"/>
    </font>
    <font>
      <b/>
      <sz val="12"/>
      <name val="Helv"/>
      <family val="2"/>
    </font>
    <font>
      <b/>
      <sz val="11"/>
      <name val="Helv"/>
      <family val="2"/>
    </font>
    <font>
      <b/>
      <i/>
      <sz val="16"/>
      <name val="Helv"/>
      <family val="2"/>
    </font>
    <font>
      <sz val="10"/>
      <name val="MS Sans Serif"/>
      <family val="2"/>
    </font>
    <font>
      <sz val="12"/>
      <name val="Helv"/>
      <family val="2"/>
    </font>
    <font>
      <sz val="10"/>
      <color indexed="8"/>
      <name val="Arial"/>
      <family val="2"/>
    </font>
    <font>
      <b/>
      <sz val="10"/>
      <color indexed="8"/>
      <name val="Arial"/>
      <family val="2"/>
    </font>
    <font>
      <sz val="8"/>
      <color indexed="23"/>
      <name val="Arial"/>
      <family val="2"/>
    </font>
    <font>
      <b/>
      <sz val="9.5"/>
      <color rgb="FF000000"/>
      <name val="Verdana"/>
      <family val="2"/>
    </font>
    <font>
      <sz val="9.5"/>
      <color rgb="FF000000"/>
      <name val="Tahoma"/>
      <family val="2"/>
    </font>
    <font>
      <sz val="10"/>
      <color rgb="FF000000"/>
      <name val="Tahoma"/>
      <family val="2"/>
    </font>
    <font>
      <b/>
      <sz val="10"/>
      <color rgb="FF000000"/>
      <name val="Tahoma"/>
      <family val="2"/>
    </font>
    <font>
      <sz val="10"/>
      <color rgb="FF000000"/>
      <name val="Verdana"/>
      <family val="2"/>
    </font>
    <font>
      <sz val="10"/>
      <name val="Arial"/>
      <family val="2"/>
    </font>
    <font>
      <sz val="11"/>
      <name val="Times New Roman"/>
      <family val="1"/>
    </font>
    <font>
      <b/>
      <sz val="18"/>
      <name val="Times New Roman"/>
      <family val="1"/>
    </font>
    <font>
      <sz val="18"/>
      <name val="Times New Roman"/>
      <family val="1"/>
    </font>
    <font>
      <sz val="8"/>
      <name val="Times New Roman"/>
      <family val="1"/>
    </font>
    <font>
      <sz val="10.5"/>
      <color indexed="8"/>
      <name val="Times New Roman"/>
      <family val="1"/>
    </font>
    <font>
      <sz val="11"/>
      <color indexed="8"/>
      <name val="Times New Roman"/>
      <family val="1"/>
    </font>
    <font>
      <sz val="10"/>
      <color indexed="8"/>
      <name val="Times New Roman"/>
      <family val="1"/>
    </font>
    <font>
      <b/>
      <sz val="11"/>
      <name val="Times New Roman"/>
      <family val="1"/>
    </font>
    <font>
      <b/>
      <sz val="10"/>
      <name val="Times New Roman"/>
      <family val="1"/>
    </font>
    <font>
      <vertAlign val="subscript"/>
      <sz val="11"/>
      <name val="Times New Roman"/>
      <family val="1"/>
    </font>
    <font>
      <b/>
      <sz val="12"/>
      <name val="Times New Roman"/>
      <family val="1"/>
    </font>
    <font>
      <sz val="12"/>
      <name val="Times New Roman"/>
      <family val="1"/>
    </font>
    <font>
      <vertAlign val="superscript"/>
      <sz val="11"/>
      <name val="Times New Roman"/>
      <family val="1"/>
    </font>
    <font>
      <b/>
      <vertAlign val="subscript"/>
      <sz val="11"/>
      <name val="Times New Roman"/>
      <family val="1"/>
    </font>
    <font>
      <b/>
      <sz val="11"/>
      <color rgb="FF66FF33"/>
      <name val="Times New Roman"/>
      <family val="1"/>
    </font>
    <font>
      <sz val="10"/>
      <color indexed="10"/>
      <name val="Times New Roman"/>
      <family val="1"/>
    </font>
    <font>
      <vertAlign val="subscript"/>
      <sz val="8"/>
      <name val="Times New Roman"/>
      <family val="1"/>
    </font>
    <font>
      <sz val="10.5"/>
      <name val="Times New Roman"/>
      <family val="1"/>
    </font>
    <font>
      <sz val="11"/>
      <color indexed="8"/>
      <name val="Calibri"/>
      <family val="2"/>
    </font>
    <font>
      <sz val="11"/>
      <color indexed="9"/>
      <name val="Calibri"/>
      <family val="2"/>
    </font>
    <font>
      <sz val="11"/>
      <color indexed="20"/>
      <name val="Calibri"/>
      <family val="2"/>
    </font>
    <font>
      <sz val="12"/>
      <name val="Tms Rmn"/>
    </font>
    <font>
      <b/>
      <sz val="11"/>
      <color indexed="52"/>
      <name val="Calibri"/>
      <family val="2"/>
    </font>
    <font>
      <b/>
      <sz val="11"/>
      <color indexed="9"/>
      <name val="Calibri"/>
      <family val="2"/>
    </font>
    <font>
      <sz val="10"/>
      <name val="BERNHARD"/>
    </font>
    <font>
      <sz val="1"/>
      <color indexed="8"/>
      <name val="Courier New"/>
      <family val="3"/>
    </font>
    <font>
      <b/>
      <sz val="1"/>
      <color indexed="8"/>
      <name val="Courier New"/>
      <family val="3"/>
    </font>
    <font>
      <i/>
      <sz val="11"/>
      <color indexed="23"/>
      <name val="Calibri"/>
      <family val="2"/>
    </font>
    <font>
      <sz val="11"/>
      <color indexed="17"/>
      <name val="Calibri"/>
      <family val="2"/>
    </font>
    <font>
      <b/>
      <sz val="18"/>
      <color indexed="24"/>
      <name val="Arial"/>
      <family val="2"/>
    </font>
    <font>
      <b/>
      <sz val="12"/>
      <color indexed="24"/>
      <name val="Arial"/>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7"/>
      <name val="Small Fonts"/>
      <family val="2"/>
    </font>
    <font>
      <sz val="10"/>
      <color indexed="0"/>
      <name val="Arial"/>
      <family val="2"/>
    </font>
    <font>
      <sz val="11"/>
      <color indexed="0"/>
      <name val="Calibri"/>
      <family val="2"/>
    </font>
    <font>
      <b/>
      <sz val="11"/>
      <color indexed="63"/>
      <name val="Calibri"/>
      <family val="2"/>
    </font>
    <font>
      <b/>
      <sz val="18"/>
      <color indexed="56"/>
      <name val="Cambria"/>
      <family val="1"/>
    </font>
    <font>
      <sz val="11"/>
      <color indexed="10"/>
      <name val="Calibri"/>
      <family val="2"/>
    </font>
    <font>
      <sz val="14"/>
      <name val="CordiaUPC"/>
      <family val="2"/>
    </font>
    <font>
      <sz val="14"/>
      <name val="뼻뮝"/>
      <charset val="128"/>
    </font>
    <font>
      <sz val="12"/>
      <name val="뼻뮝"/>
      <charset val="128"/>
    </font>
    <font>
      <sz val="12"/>
      <name val="바탕체"/>
      <charset val="129"/>
    </font>
    <font>
      <sz val="9.5"/>
      <color rgb="FF000000"/>
      <name val="Verdana"/>
      <family val="2"/>
    </font>
    <font>
      <sz val="11"/>
      <name val="Calibri"/>
      <family val="2"/>
      <scheme val="minor"/>
    </font>
    <font>
      <sz val="11"/>
      <name val="Arial"/>
      <family val="2"/>
    </font>
    <font>
      <sz val="12"/>
      <name val="Calibri"/>
      <family val="2"/>
      <scheme val="minor"/>
    </font>
    <font>
      <sz val="12"/>
      <name val="Arial"/>
      <family val="2"/>
    </font>
    <font>
      <sz val="11"/>
      <color theme="1"/>
      <name val="Calibri"/>
      <family val="2"/>
      <scheme val="minor"/>
    </font>
    <font>
      <sz val="11"/>
      <color indexed="8"/>
      <name val="Verdana"/>
      <family val="2"/>
    </font>
    <font>
      <sz val="10"/>
      <name val="Verdana"/>
      <family val="2"/>
    </font>
    <font>
      <b/>
      <sz val="18"/>
      <name val="Verdana"/>
      <family val="2"/>
    </font>
    <font>
      <b/>
      <sz val="12"/>
      <name val="Verdana"/>
      <family val="2"/>
    </font>
    <font>
      <b/>
      <sz val="10"/>
      <name val="Verdana"/>
      <family val="2"/>
    </font>
    <font>
      <b/>
      <sz val="16"/>
      <name val="Verdana"/>
      <family val="2"/>
    </font>
    <font>
      <b/>
      <sz val="11"/>
      <name val="Verdana"/>
      <family val="2"/>
    </font>
    <font>
      <sz val="10"/>
      <name val="Calibri"/>
      <family val="2"/>
      <scheme val="minor"/>
    </font>
    <font>
      <sz val="12"/>
      <name val="Verdana"/>
      <family val="2"/>
    </font>
    <font>
      <b/>
      <sz val="16"/>
      <name val="Arial"/>
      <family val="2"/>
    </font>
    <font>
      <sz val="10"/>
      <color theme="1"/>
      <name val="Verdana"/>
      <family val="2"/>
    </font>
    <font>
      <sz val="11"/>
      <name val="Verdana"/>
      <family val="2"/>
    </font>
    <font>
      <sz val="14"/>
      <name val="Verdana"/>
      <family val="2"/>
    </font>
    <font>
      <sz val="16"/>
      <name val="Verdana"/>
      <family val="2"/>
    </font>
    <font>
      <sz val="9.5"/>
      <color indexed="8"/>
      <name val="Verdana"/>
      <family val="2"/>
    </font>
    <font>
      <sz val="9.5"/>
      <name val="Verdana"/>
      <family val="2"/>
    </font>
    <font>
      <sz val="11"/>
      <color theme="1"/>
      <name val="Verdana"/>
      <family val="2"/>
    </font>
    <font>
      <sz val="14"/>
      <color theme="1"/>
      <name val="Verdana"/>
      <family val="2"/>
    </font>
    <font>
      <sz val="16"/>
      <color theme="1"/>
      <name val="Verdana"/>
      <family val="2"/>
    </font>
    <font>
      <b/>
      <sz val="18"/>
      <color indexed="22"/>
      <name val="Arial"/>
      <family val="2"/>
    </font>
    <font>
      <b/>
      <sz val="12"/>
      <color indexed="22"/>
      <name val="Arial"/>
      <family val="2"/>
    </font>
    <font>
      <b/>
      <sz val="11"/>
      <name val="Arial"/>
      <family val="2"/>
    </font>
    <font>
      <sz val="10"/>
      <color indexed="22"/>
      <name val="Arial"/>
      <family val="2"/>
    </font>
    <font>
      <u/>
      <sz val="11"/>
      <color theme="10"/>
      <name val="Calibri"/>
      <family val="2"/>
    </font>
    <font>
      <sz val="8"/>
      <color indexed="8"/>
      <name val="Arial"/>
      <family val="2"/>
    </font>
    <font>
      <sz val="24"/>
      <color indexed="18"/>
      <name val="Stencil"/>
      <family val="5"/>
    </font>
    <font>
      <sz val="9"/>
      <name val="Wingdings"/>
      <charset val="2"/>
    </font>
    <font>
      <b/>
      <sz val="12"/>
      <name val="BatangChe"/>
      <family val="3"/>
    </font>
    <font>
      <b/>
      <sz val="12"/>
      <name val="Tahoma"/>
      <family val="2"/>
    </font>
    <font>
      <sz val="12"/>
      <color theme="1"/>
      <name val="Calibri"/>
      <family val="2"/>
      <scheme val="minor"/>
    </font>
    <font>
      <sz val="12"/>
      <name val="Tahoma"/>
      <family val="2"/>
    </font>
    <font>
      <b/>
      <sz val="11"/>
      <color theme="1"/>
      <name val="Calibri"/>
      <family val="2"/>
      <scheme val="minor"/>
    </font>
    <font>
      <b/>
      <sz val="10"/>
      <color rgb="FF3333FF"/>
      <name val="Arial"/>
      <family val="2"/>
    </font>
    <font>
      <b/>
      <sz val="10"/>
      <color indexed="12"/>
      <name val="Arial"/>
      <family val="2"/>
    </font>
    <font>
      <sz val="10"/>
      <name val="Tahoma"/>
      <family val="2"/>
    </font>
    <font>
      <sz val="36"/>
      <color indexed="12"/>
      <name val="Arial"/>
      <family val="2"/>
    </font>
    <font>
      <sz val="22"/>
      <color indexed="12"/>
      <name val="Arial"/>
      <family val="2"/>
    </font>
    <font>
      <b/>
      <sz val="18"/>
      <color indexed="61"/>
      <name val="Arial"/>
      <family val="2"/>
    </font>
    <font>
      <b/>
      <sz val="11"/>
      <color indexed="8"/>
      <name val="Arial"/>
      <family val="2"/>
    </font>
    <font>
      <sz val="11"/>
      <color indexed="8"/>
      <name val="Arial"/>
      <family val="2"/>
    </font>
    <font>
      <b/>
      <sz val="11"/>
      <color indexed="8"/>
      <name val="Calibri"/>
      <family val="2"/>
    </font>
    <font>
      <sz val="12"/>
      <color indexed="8"/>
      <name val="Arial"/>
      <family val="2"/>
    </font>
    <font>
      <b/>
      <sz val="12"/>
      <color indexed="8"/>
      <name val="Arial"/>
      <family val="2"/>
    </font>
    <font>
      <sz val="14"/>
      <color indexed="8"/>
      <name val="Arial"/>
      <family val="2"/>
    </font>
    <font>
      <b/>
      <u/>
      <sz val="14"/>
      <color indexed="8"/>
      <name val="Arial"/>
      <family val="2"/>
    </font>
    <font>
      <b/>
      <sz val="24"/>
      <name val="Arial"/>
      <family val="2"/>
    </font>
    <font>
      <sz val="16"/>
      <name val="Arial"/>
      <family val="2"/>
    </font>
    <font>
      <sz val="6"/>
      <name val="Arial"/>
      <family val="2"/>
    </font>
    <font>
      <sz val="10"/>
      <color rgb="FF3333FF"/>
      <name val="Arial"/>
      <family val="2"/>
    </font>
    <font>
      <b/>
      <sz val="10"/>
      <color indexed="10"/>
      <name val="Arial"/>
      <family val="2"/>
    </font>
    <font>
      <b/>
      <i/>
      <sz val="6"/>
      <name val="Arial"/>
      <family val="2"/>
    </font>
    <font>
      <b/>
      <sz val="10"/>
      <color indexed="10"/>
      <name val="Bookman Old Style"/>
      <family val="1"/>
    </font>
    <font>
      <b/>
      <sz val="10"/>
      <color indexed="10"/>
      <name val="Bookshelf Symbol 5"/>
      <charset val="2"/>
    </font>
    <font>
      <b/>
      <i/>
      <sz val="10"/>
      <color indexed="10"/>
      <name val="Arial"/>
      <family val="2"/>
    </font>
    <font>
      <sz val="10"/>
      <color indexed="10"/>
      <name val="Arial"/>
      <family val="2"/>
    </font>
    <font>
      <b/>
      <sz val="14"/>
      <color rgb="FF4C36F2"/>
      <name val="Arial"/>
      <family val="2"/>
    </font>
    <font>
      <sz val="8"/>
      <color rgb="FF000000"/>
      <name val="Tahoma"/>
      <family val="2"/>
    </font>
    <font>
      <b/>
      <sz val="18"/>
      <name val="Arial Unicode MS"/>
      <family val="2"/>
    </font>
    <font>
      <sz val="8"/>
      <color rgb="FF3333FF"/>
      <name val="Arial"/>
      <family val="2"/>
    </font>
    <font>
      <sz val="7"/>
      <name val="Arial"/>
      <family val="2"/>
    </font>
    <font>
      <sz val="12"/>
      <color rgb="FF3333FF"/>
      <name val="Arial"/>
      <family val="2"/>
    </font>
    <font>
      <sz val="7.5"/>
      <name val="Arial"/>
      <family val="2"/>
    </font>
    <font>
      <b/>
      <sz val="7.5"/>
      <name val="Arial"/>
      <family val="2"/>
    </font>
    <font>
      <u/>
      <sz val="10"/>
      <color indexed="12"/>
      <name val="Arial"/>
      <family val="2"/>
    </font>
    <font>
      <sz val="8"/>
      <color indexed="63"/>
      <name val="Arial Unicode MS"/>
      <family val="2"/>
    </font>
    <font>
      <sz val="6"/>
      <color indexed="23"/>
      <name val="Arial"/>
      <family val="2"/>
    </font>
    <font>
      <sz val="10"/>
      <color indexed="23"/>
      <name val="Arial"/>
      <family val="2"/>
    </font>
    <font>
      <sz val="8"/>
      <color indexed="55"/>
      <name val="Arial"/>
      <family val="2"/>
    </font>
    <font>
      <b/>
      <sz val="9"/>
      <color indexed="63"/>
      <name val="Arial"/>
      <family val="2"/>
    </font>
    <font>
      <b/>
      <sz val="10"/>
      <color indexed="63"/>
      <name val="Arial"/>
      <family val="2"/>
    </font>
    <font>
      <b/>
      <sz val="11"/>
      <color indexed="63"/>
      <name val="Arial"/>
      <family val="2"/>
    </font>
    <font>
      <b/>
      <sz val="14"/>
      <color indexed="63"/>
      <name val="Arial"/>
      <family val="2"/>
    </font>
    <font>
      <sz val="10"/>
      <color indexed="63"/>
      <name val="Arial"/>
      <family val="2"/>
    </font>
    <font>
      <sz val="11"/>
      <color indexed="63"/>
      <name val="Arial"/>
      <family val="2"/>
    </font>
    <font>
      <b/>
      <sz val="12"/>
      <color indexed="63"/>
      <name val="Calibri"/>
      <family val="2"/>
      <scheme val="minor"/>
    </font>
    <font>
      <sz val="11"/>
      <color theme="1"/>
      <name val="Arial"/>
      <family val="2"/>
    </font>
    <font>
      <sz val="18"/>
      <color indexed="63"/>
      <name val="Calibri"/>
      <family val="2"/>
    </font>
    <font>
      <sz val="11"/>
      <color indexed="63"/>
      <name val="Arial"/>
      <family val="2"/>
      <charset val="1"/>
    </font>
    <font>
      <sz val="18"/>
      <color indexed="63"/>
      <name val="Calibri  "/>
    </font>
    <font>
      <sz val="12"/>
      <name val="Calibri"/>
      <family val="2"/>
    </font>
    <font>
      <sz val="10.199999999999999"/>
      <name val="Arial"/>
      <family val="2"/>
    </font>
    <font>
      <sz val="12"/>
      <color indexed="63"/>
      <name val="Calibri  "/>
    </font>
    <font>
      <sz val="10"/>
      <name val="Arial"/>
      <family val="2"/>
      <charset val="1"/>
    </font>
  </fonts>
  <fills count="3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2"/>
        <bgColor indexed="31"/>
      </patternFill>
    </fill>
    <fill>
      <patternFill patternType="solid">
        <fgColor indexed="9"/>
        <bgColor indexed="26"/>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theme="0"/>
        <bgColor indexed="64"/>
      </patternFill>
    </fill>
    <fill>
      <patternFill patternType="solid">
        <fgColor rgb="FFFFFF00"/>
        <bgColor indexed="64"/>
      </patternFill>
    </fill>
    <fill>
      <patternFill patternType="solid">
        <fgColor rgb="FFFFFFCC"/>
      </patternFill>
    </fill>
    <fill>
      <patternFill patternType="solid">
        <fgColor indexed="43"/>
      </patternFill>
    </fill>
    <fill>
      <patternFill patternType="solid">
        <fgColor indexed="26"/>
        <bgColor indexed="26"/>
      </patternFill>
    </fill>
    <fill>
      <patternFill patternType="solid">
        <fgColor indexed="26"/>
      </patternFill>
    </fill>
    <fill>
      <patternFill patternType="solid">
        <fgColor indexed="35"/>
        <bgColor indexed="64"/>
      </patternFill>
    </fill>
    <fill>
      <patternFill patternType="solid">
        <fgColor theme="3" tint="0.79998168889431442"/>
        <bgColor indexed="64"/>
      </patternFill>
    </fill>
    <fill>
      <patternFill patternType="solid">
        <fgColor rgb="FFFFFF99"/>
        <bgColor indexed="64"/>
      </patternFill>
    </fill>
  </fills>
  <borders count="15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8"/>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medium">
        <color indexed="64"/>
      </right>
      <top/>
      <bottom style="thin">
        <color indexed="64"/>
      </bottom>
      <diagonal/>
    </border>
    <border>
      <left/>
      <right style="thin">
        <color indexed="8"/>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double">
        <color indexed="64"/>
      </top>
      <bottom style="double">
        <color indexed="64"/>
      </bottom>
      <diagonal/>
    </border>
    <border>
      <left style="thin">
        <color indexed="48"/>
      </left>
      <right style="thin">
        <color indexed="48"/>
      </right>
      <top style="thin">
        <color indexed="48"/>
      </top>
      <bottom style="thin">
        <color indexed="48"/>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right/>
      <top/>
      <bottom style="thin">
        <color indexed="23"/>
      </bottom>
      <diagonal/>
    </border>
    <border>
      <left/>
      <right style="medium">
        <color indexed="64"/>
      </right>
      <top/>
      <bottom style="thin">
        <color indexed="23"/>
      </bottom>
      <diagonal/>
    </border>
    <border>
      <left style="medium">
        <color indexed="64"/>
      </left>
      <right/>
      <top/>
      <bottom style="thin">
        <color indexed="23"/>
      </bottom>
      <diagonal/>
    </border>
    <border>
      <left style="medium">
        <color indexed="64"/>
      </left>
      <right/>
      <top style="medium">
        <color indexed="63"/>
      </top>
      <bottom/>
      <diagonal/>
    </border>
    <border>
      <left/>
      <right/>
      <top style="medium">
        <color indexed="63"/>
      </top>
      <bottom/>
      <diagonal/>
    </border>
    <border>
      <left/>
      <right style="medium">
        <color indexed="64"/>
      </right>
      <top style="medium">
        <color indexed="63"/>
      </top>
      <bottom/>
      <diagonal/>
    </border>
    <border>
      <left style="medium">
        <color indexed="63"/>
      </left>
      <right/>
      <top/>
      <bottom style="medium">
        <color indexed="63"/>
      </bottom>
      <diagonal/>
    </border>
    <border>
      <left/>
      <right/>
      <top/>
      <bottom style="medium">
        <color indexed="63"/>
      </bottom>
      <diagonal/>
    </border>
    <border>
      <left/>
      <right style="medium">
        <color indexed="63"/>
      </right>
      <top/>
      <bottom style="medium">
        <color indexed="63"/>
      </bottom>
      <diagonal/>
    </border>
    <border>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23"/>
      </top>
      <bottom style="thin">
        <color indexed="23"/>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top/>
      <bottom/>
      <diagonal/>
    </border>
    <border>
      <left style="medium">
        <color indexed="64"/>
      </left>
      <right style="thin">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thin">
        <color indexed="8"/>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right style="thin">
        <color indexed="8"/>
      </right>
      <top/>
      <bottom style="thin">
        <color indexed="64"/>
      </bottom>
      <diagonal/>
    </border>
    <border>
      <left style="medium">
        <color indexed="64"/>
      </left>
      <right style="thin">
        <color indexed="64"/>
      </right>
      <top style="thin">
        <color indexed="8"/>
      </top>
      <bottom/>
      <diagonal/>
    </border>
    <border>
      <left style="medium">
        <color indexed="64"/>
      </left>
      <right style="thin">
        <color indexed="64"/>
      </right>
      <top/>
      <bottom style="thin">
        <color indexed="8"/>
      </bottom>
      <diagonal/>
    </border>
    <border>
      <left style="thin">
        <color indexed="8"/>
      </left>
      <right/>
      <top style="thin">
        <color indexed="64"/>
      </top>
      <bottom style="thin">
        <color indexed="64"/>
      </bottom>
      <diagonal/>
    </border>
  </borders>
  <cellStyleXfs count="1219">
    <xf numFmtId="0" fontId="0" fillId="0" borderId="0"/>
    <xf numFmtId="0" fontId="8" fillId="0" borderId="0"/>
    <xf numFmtId="169" fontId="8" fillId="0" borderId="0" applyFill="0" applyBorder="0" applyAlignment="0"/>
    <xf numFmtId="170" fontId="8" fillId="0" borderId="0" applyFill="0" applyBorder="0" applyAlignment="0"/>
    <xf numFmtId="171" fontId="8" fillId="0" borderId="0" applyFill="0" applyBorder="0" applyAlignment="0"/>
    <xf numFmtId="172" fontId="8" fillId="0" borderId="0" applyFill="0" applyBorder="0" applyAlignment="0"/>
    <xf numFmtId="173" fontId="8" fillId="0" borderId="0" applyFill="0" applyBorder="0" applyAlignment="0"/>
    <xf numFmtId="169" fontId="8" fillId="0" borderId="0" applyFill="0" applyBorder="0" applyAlignment="0"/>
    <xf numFmtId="174" fontId="8" fillId="0" borderId="0" applyFill="0" applyBorder="0" applyAlignment="0"/>
    <xf numFmtId="170" fontId="8" fillId="0" borderId="0" applyFill="0" applyBorder="0" applyAlignment="0"/>
    <xf numFmtId="0" fontId="11"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69" fontId="8" fillId="0" borderId="0" applyFill="0" applyBorder="0" applyAlignment="0" applyProtection="0"/>
    <xf numFmtId="3" fontId="8" fillId="0" borderId="0" applyFill="0" applyBorder="0" applyAlignment="0" applyProtection="0"/>
    <xf numFmtId="167" fontId="12" fillId="0" borderId="0">
      <alignment horizontal="center"/>
    </xf>
    <xf numFmtId="170" fontId="8" fillId="0" borderId="0" applyFill="0" applyBorder="0" applyAlignment="0" applyProtection="0"/>
    <xf numFmtId="176" fontId="8" fillId="0" borderId="0" applyFill="0" applyBorder="0" applyAlignment="0" applyProtection="0"/>
    <xf numFmtId="177" fontId="8" fillId="5" borderId="0" applyBorder="0"/>
    <xf numFmtId="0" fontId="8" fillId="0" borderId="0" applyFill="0" applyBorder="0" applyAlignment="0" applyProtection="0"/>
    <xf numFmtId="14" fontId="18" fillId="0" borderId="0" applyFill="0" applyBorder="0" applyAlignment="0"/>
    <xf numFmtId="15" fontId="16" fillId="0" borderId="0"/>
    <xf numFmtId="169" fontId="8" fillId="0" borderId="0" applyFill="0" applyBorder="0" applyAlignment="0"/>
    <xf numFmtId="170" fontId="8" fillId="0" borderId="0" applyFill="0" applyBorder="0" applyAlignment="0"/>
    <xf numFmtId="169" fontId="8" fillId="0" borderId="0" applyFill="0" applyBorder="0" applyAlignment="0"/>
    <xf numFmtId="174" fontId="8" fillId="0" borderId="0" applyFill="0" applyBorder="0" applyAlignment="0"/>
    <xf numFmtId="170" fontId="8" fillId="0" borderId="0" applyFill="0" applyBorder="0" applyAlignment="0"/>
    <xf numFmtId="2" fontId="8" fillId="0" borderId="0" applyFill="0" applyBorder="0" applyAlignment="0" applyProtection="0"/>
    <xf numFmtId="38" fontId="2" fillId="2" borderId="0" applyNumberFormat="0" applyBorder="0" applyAlignment="0" applyProtection="0"/>
    <xf numFmtId="0" fontId="13" fillId="0" borderId="0">
      <alignment horizontal="left"/>
    </xf>
    <xf numFmtId="0" fontId="9" fillId="0" borderId="36" applyNumberFormat="0" applyAlignment="0" applyProtection="0"/>
    <xf numFmtId="0" fontId="9" fillId="0" borderId="37">
      <alignment horizontal="left" vertical="center"/>
    </xf>
    <xf numFmtId="10" fontId="2" fillId="2" borderId="33" applyNumberFormat="0" applyBorder="0" applyAlignment="0" applyProtection="0"/>
    <xf numFmtId="169" fontId="8" fillId="0" borderId="0" applyFill="0" applyBorder="0" applyAlignment="0"/>
    <xf numFmtId="170" fontId="8" fillId="0" borderId="0" applyFill="0" applyBorder="0" applyAlignment="0"/>
    <xf numFmtId="169" fontId="8" fillId="0" borderId="0" applyFill="0" applyBorder="0" applyAlignment="0"/>
    <xf numFmtId="174" fontId="8" fillId="0" borderId="0" applyFill="0" applyBorder="0" applyAlignment="0"/>
    <xf numFmtId="170" fontId="8" fillId="0" borderId="0" applyFill="0" applyBorder="0" applyAlignment="0"/>
    <xf numFmtId="178" fontId="8" fillId="0" borderId="0" applyFill="0" applyBorder="0" applyAlignment="0" applyProtection="0"/>
    <xf numFmtId="179" fontId="8" fillId="0" borderId="0" applyFill="0" applyBorder="0" applyAlignment="0" applyProtection="0"/>
    <xf numFmtId="0" fontId="14" fillId="0" borderId="8"/>
    <xf numFmtId="180" fontId="8" fillId="0" borderId="0" applyFill="0" applyBorder="0" applyAlignment="0" applyProtection="0"/>
    <xf numFmtId="181" fontId="8" fillId="0" borderId="0" applyFill="0" applyBorder="0" applyAlignment="0" applyProtection="0"/>
    <xf numFmtId="6" fontId="16" fillId="0" borderId="0" applyFont="0" applyFill="0" applyBorder="0" applyAlignment="0" applyProtection="0"/>
    <xf numFmtId="8" fontId="16" fillId="0" borderId="0" applyFont="0" applyFill="0" applyBorder="0" applyAlignment="0" applyProtection="0"/>
    <xf numFmtId="168" fontId="15" fillId="0" borderId="0"/>
    <xf numFmtId="0" fontId="8" fillId="0" borderId="0"/>
    <xf numFmtId="173" fontId="8" fillId="0" borderId="0" applyFill="0" applyBorder="0" applyAlignment="0" applyProtection="0"/>
    <xf numFmtId="182" fontId="8" fillId="0" borderId="0" applyFill="0" applyBorder="0" applyAlignment="0" applyProtection="0"/>
    <xf numFmtId="10" fontId="8" fillId="0" borderId="0" applyFont="0" applyFill="0" applyBorder="0" applyAlignment="0" applyProtection="0"/>
    <xf numFmtId="169" fontId="8" fillId="0" borderId="0" applyFill="0" applyBorder="0" applyAlignment="0"/>
    <xf numFmtId="170" fontId="8" fillId="0" borderId="0" applyFill="0" applyBorder="0" applyAlignment="0"/>
    <xf numFmtId="169" fontId="8" fillId="0" borderId="0" applyFill="0" applyBorder="0" applyAlignment="0"/>
    <xf numFmtId="174" fontId="8" fillId="0" borderId="0" applyFill="0" applyBorder="0" applyAlignment="0"/>
    <xf numFmtId="170" fontId="8" fillId="0" borderId="0" applyFill="0" applyBorder="0" applyAlignment="0"/>
    <xf numFmtId="0" fontId="14" fillId="0" borderId="0"/>
    <xf numFmtId="43" fontId="8" fillId="0" borderId="0" applyFont="0" applyFill="0" applyBorder="0" applyAlignment="0" applyProtection="0"/>
    <xf numFmtId="41" fontId="8" fillId="0" borderId="0" applyFont="0" applyFill="0" applyBorder="0" applyAlignment="0" applyProtection="0"/>
    <xf numFmtId="0" fontId="17" fillId="0" borderId="0"/>
    <xf numFmtId="44" fontId="8" fillId="0" borderId="0" applyFont="0" applyFill="0" applyBorder="0" applyAlignment="0" applyProtection="0"/>
    <xf numFmtId="42" fontId="8" fillId="0" borderId="0" applyFont="0" applyFill="0" applyBorder="0" applyAlignment="0" applyProtection="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6" fillId="18"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30" fillId="0" borderId="0">
      <alignment horizontal="center" wrapText="1"/>
      <protection locked="0"/>
    </xf>
    <xf numFmtId="0" fontId="47" fillId="9" borderId="0" applyNumberFormat="0" applyBorder="0" applyAlignment="0" applyProtection="0"/>
    <xf numFmtId="0" fontId="48" fillId="0" borderId="0" applyNumberFormat="0" applyFill="0" applyBorder="0" applyAlignment="0" applyProtection="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1"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2"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0" fontId="49" fillId="7" borderId="58" applyNumberFormat="0" applyAlignment="0" applyProtection="0"/>
    <xf numFmtId="0" fontId="50" fillId="26" borderId="59" applyNumberFormat="0" applyAlignment="0" applyProtection="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75"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177" fontId="8" fillId="7" borderId="0" applyFont="0" applyBorder="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4" fontId="18" fillId="0" borderId="0" applyFill="0" applyBorder="0" applyAlignment="0"/>
    <xf numFmtId="186" fontId="8" fillId="0" borderId="0" applyFont="0" applyFill="0" applyBorder="0" applyAlignment="0" applyProtection="0"/>
    <xf numFmtId="187" fontId="8" fillId="0" borderId="0" applyFont="0" applyFill="0" applyBorder="0" applyAlignment="0" applyProtection="0"/>
    <xf numFmtId="0" fontId="52" fillId="0" borderId="0">
      <protection locked="0"/>
    </xf>
    <xf numFmtId="0" fontId="53" fillId="0" borderId="0">
      <protection locked="0"/>
    </xf>
    <xf numFmtId="0" fontId="53" fillId="0" borderId="0">
      <protection locked="0"/>
    </xf>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applyNumberFormat="0" applyFill="0" applyBorder="0" applyAlignment="0" applyProtection="0"/>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0" fontId="52" fillId="0" borderId="0">
      <protection locked="0"/>
    </xf>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0" fontId="55" fillId="10" borderId="0" applyNumberFormat="0" applyBorder="0" applyAlignment="0" applyProtection="0"/>
    <xf numFmtId="0" fontId="2" fillId="7" borderId="0" applyNumberFormat="0" applyBorder="0" applyAlignment="0" applyProtection="0"/>
    <xf numFmtId="0" fontId="9" fillId="0" borderId="47" applyNumberFormat="0" applyAlignment="0" applyProtection="0">
      <alignment horizontal="left" vertical="center"/>
    </xf>
    <xf numFmtId="0" fontId="9" fillId="0" borderId="40">
      <alignment horizontal="left" vertical="center"/>
    </xf>
    <xf numFmtId="0" fontId="56" fillId="0" borderId="0" applyNumberFormat="0" applyFill="0" applyBorder="0" applyAlignment="0" applyProtection="0"/>
    <xf numFmtId="0" fontId="57" fillId="0" borderId="0" applyNumberFormat="0" applyFill="0" applyBorder="0" applyAlignment="0" applyProtection="0"/>
    <xf numFmtId="0" fontId="58" fillId="0" borderId="60" applyNumberFormat="0" applyFill="0" applyAlignment="0" applyProtection="0"/>
    <xf numFmtId="0" fontId="58" fillId="0" borderId="0" applyNumberFormat="0" applyFill="0" applyBorder="0" applyAlignment="0" applyProtection="0"/>
    <xf numFmtId="0" fontId="2" fillId="2" borderId="33" applyNumberFormat="0" applyBorder="0" applyAlignment="0" applyProtection="0"/>
    <xf numFmtId="0" fontId="59" fillId="13" borderId="58" applyNumberFormat="0" applyAlignment="0" applyProtection="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0" fontId="60" fillId="0" borderId="61" applyNumberFormat="0" applyFill="0" applyAlignment="0" applyProtection="0"/>
    <xf numFmtId="190" fontId="8" fillId="0" borderId="0" applyFill="0" applyBorder="0" applyAlignment="0" applyProtection="0"/>
    <xf numFmtId="191" fontId="8" fillId="0" borderId="0" applyFill="0" applyBorder="0" applyAlignment="0" applyProtection="0"/>
    <xf numFmtId="192" fontId="8" fillId="0" borderId="0" applyFill="0" applyBorder="0" applyAlignment="0" applyProtection="0"/>
    <xf numFmtId="193" fontId="8" fillId="0" borderId="0" applyFill="0" applyBorder="0" applyAlignment="0" applyProtection="0"/>
    <xf numFmtId="194" fontId="8" fillId="0" borderId="0" applyFill="0" applyBorder="0" applyAlignment="0" applyProtection="0"/>
    <xf numFmtId="0" fontId="52" fillId="0" borderId="0">
      <protection locked="0"/>
    </xf>
    <xf numFmtId="0" fontId="61" fillId="4" borderId="0" applyNumberFormat="0" applyBorder="0" applyAlignment="0" applyProtection="0"/>
    <xf numFmtId="37" fontId="62"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8" fillId="0" borderId="0"/>
    <xf numFmtId="0" fontId="8" fillId="0" borderId="0"/>
    <xf numFmtId="0" fontId="8" fillId="0" borderId="0"/>
    <xf numFmtId="0" fontId="63" fillId="0" borderId="0" applyNumberFormat="0" applyBorder="0" applyAlignment="0" applyProtection="0">
      <alignment vertical="center"/>
    </xf>
    <xf numFmtId="0" fontId="63" fillId="0"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5" fillId="0" borderId="0"/>
    <xf numFmtId="0" fontId="45" fillId="0" borderId="0"/>
    <xf numFmtId="0" fontId="45" fillId="0" borderId="0"/>
    <xf numFmtId="0" fontId="45" fillId="0" borderId="0"/>
    <xf numFmtId="0" fontId="45" fillId="0" borderId="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pplyProtection="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pplyFill="0"/>
    <xf numFmtId="0" fontId="63" fillId="0"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3" fillId="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5" fillId="0" borderId="0" applyProtection="0"/>
    <xf numFmtId="0" fontId="45" fillId="0" borderId="0" applyProtection="0"/>
    <xf numFmtId="0" fontId="45" fillId="0" borderId="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4" fillId="0" borderId="0" applyNumberFormat="0" applyBorder="0" applyAlignment="0" applyProtection="0">
      <alignment vertical="center"/>
    </xf>
    <xf numFmtId="0" fontId="64" fillId="0" borderId="0" applyNumberFormat="0" applyBorder="0" applyAlignment="0" applyProtection="0">
      <alignment vertical="center"/>
    </xf>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0" fontId="8" fillId="3" borderId="62" applyNumberFormat="0" applyFont="0" applyAlignment="0" applyProtection="0"/>
    <xf numFmtId="40" fontId="8" fillId="0" borderId="0" applyFont="0" applyFill="0" applyBorder="0" applyAlignment="0" applyProtection="0"/>
    <xf numFmtId="38" fontId="8" fillId="0" borderId="0" applyFont="0" applyFill="0" applyBorder="0" applyAlignment="0" applyProtection="0"/>
    <xf numFmtId="0" fontId="65" fillId="7" borderId="63" applyNumberFormat="0" applyAlignment="0" applyProtection="0"/>
    <xf numFmtId="14" fontId="30" fillId="0" borderId="0">
      <alignment horizontal="center" wrapText="1"/>
      <protection locked="0"/>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2" fillId="0" borderId="0">
      <protection locked="0"/>
    </xf>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6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84"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170" fontId="8" fillId="0" borderId="0" applyFill="0" applyBorder="0" applyAlignment="0"/>
    <xf numFmtId="38" fontId="2" fillId="0" borderId="0"/>
    <xf numFmtId="0" fontId="8" fillId="0" borderId="0" applyNumberFormat="0" applyFont="0" applyFill="0" applyBorder="0" applyAlignment="0" applyProtection="0"/>
    <xf numFmtId="0" fontId="66" fillId="0" borderId="0" applyNumberFormat="0" applyFill="0" applyBorder="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0" fontId="8" fillId="0" borderId="64" applyNumberFormat="0" applyFont="0" applyFill="0" applyAlignment="0" applyProtection="0"/>
    <xf numFmtId="197" fontId="8" fillId="0" borderId="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0" fontId="67" fillId="0" borderId="0" applyNumberFormat="0" applyFill="0" applyBorder="0" applyAlignment="0" applyProtection="0"/>
    <xf numFmtId="0" fontId="7" fillId="0" borderId="0">
      <alignment horizontal="left"/>
    </xf>
    <xf numFmtId="189" fontId="8" fillId="0" borderId="0" applyFont="0" applyFill="0" applyBorder="0" applyAlignment="0" applyProtection="0"/>
    <xf numFmtId="190" fontId="8" fillId="0" borderId="0" applyFont="0" applyFill="0" applyBorder="0" applyAlignment="0" applyProtection="0"/>
    <xf numFmtId="200" fontId="8" fillId="0" borderId="0" applyFont="0" applyFill="0" applyBorder="0" applyAlignment="0" applyProtection="0"/>
    <xf numFmtId="201" fontId="8" fillId="0" borderId="0" applyFont="0" applyFill="0" applyBorder="0" applyAlignment="0" applyProtection="0"/>
    <xf numFmtId="0" fontId="68" fillId="0" borderId="0"/>
    <xf numFmtId="40" fontId="69" fillId="0" borderId="0" applyFont="0" applyFill="0" applyBorder="0" applyAlignment="0" applyProtection="0"/>
    <xf numFmtId="38"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70" fillId="0" borderId="0"/>
    <xf numFmtId="202" fontId="71" fillId="0" borderId="0" applyFont="0" applyFill="0" applyBorder="0" applyAlignment="0" applyProtection="0"/>
    <xf numFmtId="203" fontId="71" fillId="0" borderId="0" applyFont="0" applyFill="0" applyBorder="0" applyAlignment="0" applyProtection="0"/>
    <xf numFmtId="204" fontId="71" fillId="0" borderId="0" applyFont="0" applyFill="0" applyBorder="0" applyAlignment="0" applyProtection="0"/>
    <xf numFmtId="205" fontId="71" fillId="0" borderId="0" applyFont="0" applyFill="0" applyBorder="0" applyAlignment="0" applyProtection="0"/>
    <xf numFmtId="0" fontId="71" fillId="0" borderId="0"/>
    <xf numFmtId="0" fontId="77" fillId="0" borderId="0"/>
    <xf numFmtId="0" fontId="77" fillId="0" borderId="0"/>
    <xf numFmtId="0" fontId="8" fillId="0" borderId="0"/>
    <xf numFmtId="0" fontId="8" fillId="0" borderId="0"/>
    <xf numFmtId="0" fontId="8" fillId="0" borderId="0"/>
    <xf numFmtId="0" fontId="8" fillId="0" borderId="0"/>
    <xf numFmtId="195" fontId="8" fillId="0" borderId="0">
      <alignment horizontal="center"/>
    </xf>
    <xf numFmtId="0" fontId="97" fillId="0" borderId="0" applyNumberFormat="0" applyFill="0" applyBorder="0" applyAlignment="0" applyProtection="0"/>
    <xf numFmtId="0" fontId="98" fillId="0" borderId="0" applyNumberFormat="0" applyFill="0" applyBorder="0" applyAlignment="0" applyProtection="0"/>
    <xf numFmtId="207" fontId="8" fillId="0" borderId="0" applyFont="0" applyFill="0" applyBorder="0" applyAlignment="0" applyProtection="0"/>
    <xf numFmtId="41" fontId="77" fillId="0" borderId="0" applyFont="0" applyFill="0" applyBorder="0" applyAlignment="0" applyProtection="0"/>
    <xf numFmtId="43" fontId="77" fillId="0" borderId="0" applyFont="0" applyFill="0" applyBorder="0" applyAlignment="0" applyProtection="0"/>
    <xf numFmtId="0" fontId="8" fillId="0" borderId="0">
      <alignment horizontal="center"/>
    </xf>
    <xf numFmtId="38" fontId="16" fillId="0" borderId="92">
      <alignment vertical="center"/>
    </xf>
    <xf numFmtId="0" fontId="7" fillId="0" borderId="33">
      <alignment horizontal="left" vertical="center" wrapText="1"/>
    </xf>
    <xf numFmtId="0" fontId="99" fillId="0" borderId="0"/>
    <xf numFmtId="0" fontId="100" fillId="0" borderId="0" applyFont="0" applyFill="0" applyBorder="0" applyAlignment="0" applyProtection="0"/>
    <xf numFmtId="0" fontId="101" fillId="0" borderId="0" applyNumberFormat="0" applyFill="0" applyBorder="0" applyAlignment="0" applyProtection="0">
      <alignment vertical="top"/>
      <protection locked="0"/>
    </xf>
    <xf numFmtId="10" fontId="2" fillId="2" borderId="33" applyNumberFormat="0" applyBorder="0" applyAlignment="0" applyProtection="0"/>
    <xf numFmtId="10" fontId="2" fillId="2" borderId="33" applyNumberFormat="0" applyBorder="0" applyAlignment="0" applyProtection="0"/>
    <xf numFmtId="10" fontId="2" fillId="2" borderId="33" applyNumberFormat="0" applyBorder="0" applyAlignment="0" applyProtection="0"/>
    <xf numFmtId="10" fontId="2" fillId="2" borderId="33" applyNumberFormat="0" applyBorder="0" applyAlignment="0" applyProtection="0"/>
    <xf numFmtId="207" fontId="8" fillId="0" borderId="0" applyFont="0" applyFill="0" applyBorder="0" applyAlignment="0" applyProtection="0"/>
    <xf numFmtId="208" fontId="100" fillId="0" borderId="0" applyFont="0" applyFill="0" applyBorder="0" applyAlignment="0" applyProtection="0"/>
    <xf numFmtId="0" fontId="77" fillId="0" borderId="0"/>
    <xf numFmtId="0" fontId="8" fillId="0" borderId="0"/>
    <xf numFmtId="0" fontId="8" fillId="0" borderId="0"/>
    <xf numFmtId="0" fontId="8" fillId="0" borderId="0"/>
    <xf numFmtId="0" fontId="8" fillId="0" borderId="0"/>
    <xf numFmtId="0" fontId="8" fillId="0" borderId="0"/>
    <xf numFmtId="0" fontId="7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77" fillId="29" borderId="9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3" applyNumberFormat="0" applyBorder="0"/>
    <xf numFmtId="10" fontId="100" fillId="0" borderId="0" applyFont="0" applyFill="0" applyBorder="0" applyAlignment="0" applyProtection="0"/>
    <xf numFmtId="3" fontId="100" fillId="0" borderId="0" applyFont="0" applyFill="0" applyBorder="0" applyAlignment="0" applyProtection="0"/>
    <xf numFmtId="4" fontId="19" fillId="30" borderId="93" applyNumberFormat="0" applyProtection="0">
      <alignment vertical="center"/>
    </xf>
    <xf numFmtId="4" fontId="19" fillId="4" borderId="93" applyNumberFormat="0" applyProtection="0">
      <alignment horizontal="left" vertical="center" indent="1"/>
    </xf>
    <xf numFmtId="0" fontId="10" fillId="31" borderId="63" applyNumberFormat="0" applyProtection="0">
      <alignment horizontal="left" vertical="center" indent="1"/>
    </xf>
    <xf numFmtId="0" fontId="10" fillId="32" borderId="63" applyNumberFormat="0" applyProtection="0">
      <alignment horizontal="left" vertical="center" indent="1"/>
    </xf>
    <xf numFmtId="4" fontId="102" fillId="33" borderId="63" applyNumberFormat="0" applyProtection="0">
      <alignment horizontal="right" vertical="center"/>
    </xf>
    <xf numFmtId="0" fontId="2" fillId="8" borderId="63" applyNumberFormat="0" applyProtection="0">
      <alignment horizontal="left" vertical="center" indent="1"/>
    </xf>
    <xf numFmtId="0" fontId="18" fillId="0" borderId="0">
      <alignment vertical="top"/>
    </xf>
    <xf numFmtId="209" fontId="8" fillId="0" borderId="0" applyFont="0" applyFill="0" applyBorder="0" applyAlignment="0" applyProtection="0"/>
    <xf numFmtId="0" fontId="45" fillId="0" borderId="0"/>
    <xf numFmtId="0" fontId="141" fillId="0" borderId="0" applyNumberFormat="0" applyFill="0" applyBorder="0" applyAlignment="0" applyProtection="0">
      <alignment vertical="top"/>
      <protection locked="0"/>
    </xf>
  </cellStyleXfs>
  <cellXfs count="1372">
    <xf numFmtId="0" fontId="0" fillId="0" borderId="0" xfId="0"/>
    <xf numFmtId="0" fontId="2" fillId="2" borderId="1" xfId="0" applyFont="1" applyFill="1" applyBorder="1"/>
    <xf numFmtId="0" fontId="2" fillId="2" borderId="3" xfId="0" applyFont="1" applyFill="1" applyBorder="1"/>
    <xf numFmtId="0" fontId="2" fillId="2" borderId="6" xfId="0" applyFont="1" applyFill="1" applyBorder="1"/>
    <xf numFmtId="0" fontId="2" fillId="2" borderId="8" xfId="0" applyFont="1" applyFill="1" applyBorder="1"/>
    <xf numFmtId="0" fontId="6" fillId="2" borderId="1" xfId="0" applyFont="1" applyFill="1" applyBorder="1"/>
    <xf numFmtId="0" fontId="6" fillId="2" borderId="3" xfId="0" applyFont="1" applyFill="1" applyBorder="1"/>
    <xf numFmtId="0" fontId="6" fillId="2" borderId="2" xfId="0" applyFont="1" applyFill="1" applyBorder="1"/>
    <xf numFmtId="0" fontId="2" fillId="2" borderId="4" xfId="0" applyFont="1" applyFill="1" applyBorder="1" applyAlignment="1">
      <alignment horizontal="left"/>
    </xf>
    <xf numFmtId="0" fontId="2" fillId="2" borderId="5" xfId="0" applyFont="1" applyFill="1" applyBorder="1"/>
    <xf numFmtId="165" fontId="8" fillId="6" borderId="42" xfId="52" applyNumberFormat="1" applyFont="1" applyFill="1" applyBorder="1" applyAlignment="1" applyProtection="1">
      <alignment horizontal="center" vertical="center"/>
      <protection locked="0"/>
    </xf>
    <xf numFmtId="17" fontId="20" fillId="2" borderId="0" xfId="52" quotePrefix="1" applyNumberFormat="1" applyFont="1" applyFill="1"/>
    <xf numFmtId="0" fontId="0" fillId="0" borderId="0" xfId="0" applyAlignment="1">
      <alignment horizontal="center"/>
    </xf>
    <xf numFmtId="0" fontId="22" fillId="0" borderId="52" xfId="0" applyFont="1" applyBorder="1" applyAlignment="1">
      <alignment horizontal="center" vertical="center" wrapText="1"/>
    </xf>
    <xf numFmtId="0" fontId="25" fillId="0" borderId="52" xfId="0" applyFont="1" applyBorder="1" applyAlignment="1">
      <alignment horizontal="center" vertical="center" wrapText="1"/>
    </xf>
    <xf numFmtId="0" fontId="12" fillId="0" borderId="0" xfId="69" applyFont="1" applyAlignment="1" applyProtection="1">
      <alignment vertical="center"/>
      <protection hidden="1"/>
    </xf>
    <xf numFmtId="0" fontId="30" fillId="0" borderId="0" xfId="69" applyFont="1" applyBorder="1" applyAlignment="1" applyProtection="1">
      <alignment vertical="center"/>
      <protection hidden="1"/>
    </xf>
    <xf numFmtId="0" fontId="30" fillId="0" borderId="0" xfId="69" applyFont="1" applyAlignment="1" applyProtection="1">
      <alignment vertical="center"/>
      <protection hidden="1"/>
    </xf>
    <xf numFmtId="0" fontId="12" fillId="0" borderId="0" xfId="69" applyFont="1" applyBorder="1" applyAlignment="1" applyProtection="1">
      <alignment vertical="center"/>
      <protection hidden="1"/>
    </xf>
    <xf numFmtId="0" fontId="27" fillId="0" borderId="38" xfId="69" applyFont="1" applyBorder="1" applyAlignment="1" applyProtection="1">
      <alignment horizontal="centerContinuous" vertical="center"/>
      <protection hidden="1"/>
    </xf>
    <xf numFmtId="0" fontId="30" fillId="0" borderId="17" xfId="69" applyFont="1" applyBorder="1" applyAlignment="1" applyProtection="1">
      <alignment horizontal="centerContinuous" vertical="center"/>
      <protection hidden="1"/>
    </xf>
    <xf numFmtId="0" fontId="27" fillId="0" borderId="17" xfId="69" applyFont="1" applyBorder="1" applyAlignment="1" applyProtection="1">
      <alignment horizontal="centerContinuous" vertical="center"/>
      <protection hidden="1"/>
    </xf>
    <xf numFmtId="2" fontId="32" fillId="7" borderId="55" xfId="69" applyNumberFormat="1" applyFont="1" applyFill="1" applyBorder="1" applyAlignment="1" applyProtection="1">
      <alignment horizontal="center" vertical="center"/>
      <protection hidden="1"/>
    </xf>
    <xf numFmtId="2" fontId="32" fillId="7" borderId="57" xfId="69" applyNumberFormat="1" applyFont="1" applyFill="1" applyBorder="1" applyAlignment="1" applyProtection="1">
      <alignment horizontal="center" vertical="center"/>
      <protection hidden="1"/>
    </xf>
    <xf numFmtId="0" fontId="34" fillId="0" borderId="1" xfId="69" applyFont="1" applyFill="1" applyBorder="1" applyAlignment="1" applyProtection="1">
      <alignment vertical="center"/>
      <protection hidden="1"/>
    </xf>
    <xf numFmtId="0" fontId="27" fillId="0" borderId="10" xfId="69" applyFont="1" applyFill="1" applyBorder="1" applyAlignment="1" applyProtection="1">
      <alignment vertical="center"/>
      <protection hidden="1"/>
    </xf>
    <xf numFmtId="0" fontId="34" fillId="0" borderId="30" xfId="69" applyFont="1" applyFill="1" applyBorder="1" applyAlignment="1" applyProtection="1">
      <alignment horizontal="centerContinuous" vertical="center"/>
      <protection hidden="1"/>
    </xf>
    <xf numFmtId="0" fontId="35" fillId="0" borderId="29" xfId="69" applyFont="1" applyFill="1" applyBorder="1" applyAlignment="1" applyProtection="1">
      <alignment horizontal="centerContinuous" vertical="center"/>
      <protection hidden="1"/>
    </xf>
    <xf numFmtId="0" fontId="35" fillId="0" borderId="32" xfId="69" applyFont="1" applyFill="1" applyBorder="1" applyAlignment="1" applyProtection="1">
      <alignment horizontal="centerContinuous" vertical="center"/>
      <protection hidden="1"/>
    </xf>
    <xf numFmtId="0" fontId="34" fillId="0" borderId="11" xfId="69" applyFont="1" applyFill="1" applyBorder="1" applyAlignment="1" applyProtection="1">
      <alignment horizontal="centerContinuous" vertical="center"/>
      <protection hidden="1"/>
    </xf>
    <xf numFmtId="0" fontId="12" fillId="0" borderId="2" xfId="69" applyFont="1" applyFill="1" applyBorder="1" applyAlignment="1" applyProtection="1">
      <alignment horizontal="centerContinuous" vertical="center"/>
      <protection hidden="1"/>
    </xf>
    <xf numFmtId="0" fontId="30" fillId="0" borderId="29" xfId="69" applyFont="1" applyFill="1" applyBorder="1" applyAlignment="1" applyProtection="1">
      <alignment vertical="center"/>
      <protection hidden="1"/>
    </xf>
    <xf numFmtId="0" fontId="34" fillId="0" borderId="29" xfId="69" applyFont="1" applyFill="1" applyBorder="1" applyAlignment="1" applyProtection="1">
      <alignment horizontal="center" vertical="center"/>
      <protection hidden="1"/>
    </xf>
    <xf numFmtId="0" fontId="30" fillId="0" borderId="32" xfId="69" applyFont="1" applyFill="1" applyBorder="1" applyAlignment="1" applyProtection="1">
      <alignment vertical="center"/>
      <protection hidden="1"/>
    </xf>
    <xf numFmtId="0" fontId="34" fillId="0" borderId="29" xfId="69" applyFont="1" applyFill="1" applyBorder="1" applyAlignment="1" applyProtection="1">
      <alignment horizontal="centerContinuous" vertical="center"/>
      <protection hidden="1"/>
    </xf>
    <xf numFmtId="0" fontId="27" fillId="0" borderId="29" xfId="69" applyFont="1" applyFill="1" applyBorder="1" applyAlignment="1" applyProtection="1">
      <alignment horizontal="centerContinuous" vertical="center"/>
      <protection hidden="1"/>
    </xf>
    <xf numFmtId="0" fontId="27" fillId="0" borderId="31" xfId="69" applyFont="1" applyFill="1" applyBorder="1" applyAlignment="1" applyProtection="1">
      <alignment horizontal="centerContinuous" vertical="center"/>
      <protection hidden="1"/>
    </xf>
    <xf numFmtId="0" fontId="34" fillId="0" borderId="6" xfId="69" applyFont="1" applyFill="1" applyBorder="1" applyAlignment="1" applyProtection="1">
      <alignment vertical="center"/>
      <protection hidden="1"/>
    </xf>
    <xf numFmtId="0" fontId="27" fillId="0" borderId="27" xfId="69" applyFont="1" applyFill="1" applyBorder="1" applyAlignment="1" applyProtection="1">
      <alignment vertical="center"/>
      <protection hidden="1"/>
    </xf>
    <xf numFmtId="0" fontId="35" fillId="0" borderId="35" xfId="69" applyFont="1" applyFill="1" applyBorder="1" applyAlignment="1" applyProtection="1">
      <alignment horizontal="center" vertical="center"/>
      <protection hidden="1"/>
    </xf>
    <xf numFmtId="0" fontId="12" fillId="0" borderId="26" xfId="69" applyFont="1" applyFill="1" applyBorder="1" applyAlignment="1" applyProtection="1">
      <alignment vertical="center"/>
      <protection hidden="1"/>
    </xf>
    <xf numFmtId="0" fontId="12" fillId="0" borderId="7" xfId="69" applyFont="1" applyFill="1" applyBorder="1" applyAlignment="1" applyProtection="1">
      <alignment vertical="center"/>
      <protection hidden="1"/>
    </xf>
    <xf numFmtId="0" fontId="34" fillId="0" borderId="38" xfId="69" applyFont="1" applyFill="1" applyBorder="1" applyAlignment="1" applyProtection="1">
      <alignment vertical="center"/>
      <protection hidden="1"/>
    </xf>
    <xf numFmtId="0" fontId="27" fillId="0" borderId="38" xfId="69" applyFont="1" applyFill="1" applyBorder="1" applyAlignment="1" applyProtection="1">
      <alignment vertical="center"/>
      <protection hidden="1"/>
    </xf>
    <xf numFmtId="0" fontId="12" fillId="0" borderId="38" xfId="69" applyFont="1" applyFill="1" applyBorder="1" applyAlignment="1" applyProtection="1">
      <alignment vertical="center"/>
      <protection hidden="1"/>
    </xf>
    <xf numFmtId="0" fontId="12" fillId="0" borderId="17" xfId="69" applyFont="1" applyFill="1" applyBorder="1" applyAlignment="1" applyProtection="1">
      <alignment vertical="center"/>
      <protection hidden="1"/>
    </xf>
    <xf numFmtId="0" fontId="27" fillId="0" borderId="16" xfId="69" applyFont="1" applyFill="1" applyBorder="1" applyAlignment="1" applyProtection="1">
      <alignment vertical="center"/>
      <protection hidden="1"/>
    </xf>
    <xf numFmtId="0" fontId="27" fillId="0" borderId="23" xfId="69" applyFont="1" applyFill="1" applyBorder="1" applyAlignment="1" applyProtection="1">
      <alignment vertical="center"/>
      <protection hidden="1"/>
    </xf>
    <xf numFmtId="0" fontId="34" fillId="0" borderId="45" xfId="69" applyFont="1" applyFill="1" applyBorder="1" applyAlignment="1" applyProtection="1">
      <alignment horizontal="center" vertical="center"/>
      <protection hidden="1"/>
    </xf>
    <xf numFmtId="0" fontId="27" fillId="0" borderId="57" xfId="69" applyFont="1" applyFill="1" applyBorder="1" applyAlignment="1" applyProtection="1">
      <alignment horizontal="center" vertical="center"/>
      <protection hidden="1"/>
    </xf>
    <xf numFmtId="0" fontId="27" fillId="0" borderId="55" xfId="69" applyFont="1" applyFill="1" applyBorder="1" applyAlignment="1" applyProtection="1">
      <alignment horizontal="center" vertical="center"/>
      <protection hidden="1"/>
    </xf>
    <xf numFmtId="165" fontId="27" fillId="0" borderId="14" xfId="69" applyNumberFormat="1" applyFont="1" applyFill="1" applyBorder="1" applyAlignment="1" applyProtection="1">
      <alignment horizontal="center" vertical="center"/>
      <protection hidden="1"/>
    </xf>
    <xf numFmtId="0" fontId="27" fillId="0" borderId="0" xfId="69" applyFont="1" applyBorder="1" applyAlignment="1" applyProtection="1">
      <alignment vertical="center"/>
      <protection hidden="1"/>
    </xf>
    <xf numFmtId="0" fontId="34" fillId="0" borderId="33" xfId="69" applyFont="1" applyBorder="1" applyAlignment="1" applyProtection="1">
      <alignment horizontal="center" vertical="center"/>
      <protection hidden="1"/>
    </xf>
    <xf numFmtId="0" fontId="34" fillId="0" borderId="41" xfId="69" applyFont="1" applyBorder="1" applyAlignment="1" applyProtection="1">
      <alignment horizontal="center" vertical="center"/>
      <protection hidden="1"/>
    </xf>
    <xf numFmtId="0" fontId="27" fillId="0" borderId="5" xfId="69" applyFont="1" applyBorder="1" applyAlignment="1" applyProtection="1">
      <alignment vertical="center"/>
      <protection hidden="1"/>
    </xf>
    <xf numFmtId="183" fontId="27" fillId="0" borderId="49" xfId="69" applyNumberFormat="1" applyFont="1" applyFill="1" applyBorder="1" applyAlignment="1" applyProtection="1">
      <alignment horizontal="center" vertical="center"/>
      <protection hidden="1"/>
    </xf>
    <xf numFmtId="0" fontId="27" fillId="0" borderId="41" xfId="69" applyFont="1" applyFill="1" applyBorder="1" applyAlignment="1" applyProtection="1">
      <alignment horizontal="center" vertical="center"/>
      <protection hidden="1"/>
    </xf>
    <xf numFmtId="0" fontId="27" fillId="0" borderId="20" xfId="69" applyFont="1" applyBorder="1" applyAlignment="1" applyProtection="1">
      <alignment vertical="center"/>
      <protection hidden="1"/>
    </xf>
    <xf numFmtId="0" fontId="27" fillId="0" borderId="19" xfId="69" applyFont="1" applyBorder="1" applyAlignment="1" applyProtection="1">
      <alignment horizontal="center" vertical="center"/>
      <protection hidden="1"/>
    </xf>
    <xf numFmtId="0" fontId="27" fillId="0" borderId="0" xfId="69" applyFont="1" applyFill="1" applyBorder="1" applyAlignment="1" applyProtection="1">
      <alignment vertical="center"/>
      <protection hidden="1"/>
    </xf>
    <xf numFmtId="183" fontId="27" fillId="0" borderId="45" xfId="69" quotePrefix="1" applyNumberFormat="1" applyFont="1" applyFill="1" applyBorder="1" applyAlignment="1" applyProtection="1">
      <alignment horizontal="center" vertical="center"/>
      <protection hidden="1"/>
    </xf>
    <xf numFmtId="0" fontId="27" fillId="0" borderId="56" xfId="69" applyFont="1" applyBorder="1" applyAlignment="1" applyProtection="1">
      <alignment vertical="center"/>
      <protection hidden="1"/>
    </xf>
    <xf numFmtId="0" fontId="27" fillId="0" borderId="55" xfId="69" applyFont="1" applyBorder="1" applyAlignment="1" applyProtection="1">
      <alignment horizontal="center" vertical="center"/>
      <protection hidden="1"/>
    </xf>
    <xf numFmtId="165" fontId="27" fillId="0" borderId="55" xfId="69" applyNumberFormat="1" applyFont="1" applyBorder="1" applyAlignment="1" applyProtection="1">
      <alignment horizontal="left" vertical="center"/>
      <protection hidden="1"/>
    </xf>
    <xf numFmtId="0" fontId="27" fillId="0" borderId="55" xfId="69" applyFont="1" applyBorder="1" applyAlignment="1" applyProtection="1">
      <alignment vertical="center"/>
      <protection hidden="1"/>
    </xf>
    <xf numFmtId="0" fontId="27" fillId="0" borderId="22" xfId="69" applyFont="1" applyBorder="1" applyAlignment="1" applyProtection="1">
      <alignment horizontal="center" vertical="center"/>
      <protection hidden="1"/>
    </xf>
    <xf numFmtId="0" fontId="27" fillId="0" borderId="57" xfId="69" applyFont="1" applyBorder="1" applyAlignment="1" applyProtection="1">
      <alignment horizontal="center" vertical="center"/>
      <protection hidden="1"/>
    </xf>
    <xf numFmtId="2" fontId="27" fillId="0" borderId="55" xfId="69" applyNumberFormat="1" applyFont="1" applyBorder="1" applyAlignment="1" applyProtection="1">
      <alignment horizontal="left" vertical="center"/>
      <protection hidden="1"/>
    </xf>
    <xf numFmtId="0" fontId="27" fillId="0" borderId="14" xfId="69" applyFont="1" applyBorder="1" applyAlignment="1" applyProtection="1">
      <alignment vertical="center"/>
      <protection hidden="1"/>
    </xf>
    <xf numFmtId="2" fontId="27" fillId="0" borderId="33" xfId="69" applyNumberFormat="1" applyFont="1" applyFill="1" applyBorder="1" applyAlignment="1" applyProtection="1">
      <alignment horizontal="center" vertical="center"/>
      <protection hidden="1"/>
    </xf>
    <xf numFmtId="0" fontId="27" fillId="0" borderId="56" xfId="69" applyFont="1" applyFill="1" applyBorder="1" applyAlignment="1" applyProtection="1">
      <alignment horizontal="center" vertical="center"/>
      <protection hidden="1"/>
    </xf>
    <xf numFmtId="0" fontId="37" fillId="0" borderId="16" xfId="69" applyFont="1" applyBorder="1" applyAlignment="1" applyProtection="1">
      <alignment vertical="center"/>
      <protection hidden="1"/>
    </xf>
    <xf numFmtId="0" fontId="38" fillId="0" borderId="38" xfId="69" applyFont="1" applyBorder="1" applyAlignment="1" applyProtection="1">
      <alignment vertical="center"/>
      <protection hidden="1"/>
    </xf>
    <xf numFmtId="0" fontId="12" fillId="0" borderId="38" xfId="69" applyFont="1" applyBorder="1" applyAlignment="1" applyProtection="1">
      <alignment vertical="center"/>
      <protection hidden="1"/>
    </xf>
    <xf numFmtId="0" fontId="12" fillId="0" borderId="17" xfId="69" applyFont="1" applyBorder="1" applyAlignment="1" applyProtection="1">
      <alignment vertical="center"/>
      <protection hidden="1"/>
    </xf>
    <xf numFmtId="0" fontId="27" fillId="0" borderId="16" xfId="69" applyFont="1" applyBorder="1" applyAlignment="1" applyProtection="1">
      <alignment vertical="center"/>
      <protection hidden="1"/>
    </xf>
    <xf numFmtId="0" fontId="27" fillId="0" borderId="38" xfId="69" applyFont="1" applyBorder="1" applyAlignment="1" applyProtection="1">
      <alignment vertical="center"/>
      <protection hidden="1"/>
    </xf>
    <xf numFmtId="0" fontId="27" fillId="0" borderId="23" xfId="69" applyFont="1" applyBorder="1" applyAlignment="1" applyProtection="1">
      <alignment vertical="center"/>
      <protection hidden="1"/>
    </xf>
    <xf numFmtId="183" fontId="27" fillId="0" borderId="6" xfId="69" quotePrefix="1" applyNumberFormat="1" applyFont="1" applyFill="1" applyBorder="1" applyAlignment="1" applyProtection="1">
      <alignment horizontal="center" vertical="center"/>
      <protection hidden="1"/>
    </xf>
    <xf numFmtId="0" fontId="27" fillId="0" borderId="27" xfId="69" applyFont="1" applyFill="1" applyBorder="1" applyAlignment="1" applyProtection="1">
      <alignment horizontal="center" vertical="center"/>
      <protection hidden="1"/>
    </xf>
    <xf numFmtId="165" fontId="27" fillId="0" borderId="35" xfId="69" applyNumberFormat="1" applyFont="1" applyFill="1" applyBorder="1" applyAlignment="1" applyProtection="1">
      <alignment horizontal="center" vertical="center"/>
      <protection hidden="1"/>
    </xf>
    <xf numFmtId="0" fontId="27" fillId="0" borderId="26" xfId="69" applyFont="1" applyFill="1" applyBorder="1" applyAlignment="1" applyProtection="1">
      <alignment horizontal="center" vertical="center"/>
      <protection hidden="1"/>
    </xf>
    <xf numFmtId="0" fontId="38" fillId="0" borderId="20" xfId="69" applyFont="1" applyBorder="1" applyAlignment="1" applyProtection="1">
      <alignment horizontal="center" vertical="center"/>
      <protection hidden="1"/>
    </xf>
    <xf numFmtId="0" fontId="38" fillId="0" borderId="0" xfId="69" applyFont="1" applyBorder="1" applyAlignment="1" applyProtection="1">
      <alignment horizontal="center" vertical="center"/>
      <protection hidden="1"/>
    </xf>
    <xf numFmtId="0" fontId="12" fillId="0" borderId="21" xfId="69" applyFont="1" applyBorder="1" applyAlignment="1" applyProtection="1">
      <alignment vertical="center"/>
      <protection hidden="1"/>
    </xf>
    <xf numFmtId="0" fontId="34" fillId="0" borderId="28" xfId="69" applyFont="1" applyFill="1" applyBorder="1" applyAlignment="1" applyProtection="1">
      <alignment horizontal="center" vertical="center"/>
      <protection hidden="1"/>
    </xf>
    <xf numFmtId="0" fontId="27" fillId="0" borderId="32" xfId="69" applyFont="1" applyFill="1" applyBorder="1" applyAlignment="1" applyProtection="1">
      <alignment horizontal="center" vertical="center"/>
      <protection hidden="1"/>
    </xf>
    <xf numFmtId="0" fontId="27" fillId="0" borderId="29" xfId="69" applyFont="1" applyFill="1" applyBorder="1" applyAlignment="1" applyProtection="1">
      <alignment horizontal="center" vertical="center"/>
      <protection hidden="1"/>
    </xf>
    <xf numFmtId="165" fontId="27" fillId="0" borderId="31" xfId="69" applyNumberFormat="1" applyFont="1" applyFill="1" applyBorder="1" applyAlignment="1" applyProtection="1">
      <alignment horizontal="center" vertical="center"/>
      <protection hidden="1"/>
    </xf>
    <xf numFmtId="0" fontId="38" fillId="0" borderId="20" xfId="69" applyFont="1" applyBorder="1" applyAlignment="1" applyProtection="1">
      <alignment vertical="center"/>
      <protection hidden="1"/>
    </xf>
    <xf numFmtId="0" fontId="27" fillId="0" borderId="0" xfId="69" quotePrefix="1" applyFont="1" applyBorder="1" applyAlignment="1" applyProtection="1">
      <alignment vertical="center"/>
      <protection hidden="1"/>
    </xf>
    <xf numFmtId="165" fontId="27" fillId="0" borderId="0" xfId="69" quotePrefix="1" applyNumberFormat="1" applyFont="1" applyBorder="1" applyAlignment="1" applyProtection="1">
      <alignment horizontal="left" vertical="center"/>
      <protection hidden="1"/>
    </xf>
    <xf numFmtId="0" fontId="35" fillId="0" borderId="33" xfId="69" applyFont="1" applyBorder="1" applyAlignment="1" applyProtection="1">
      <alignment horizontal="center" vertical="center"/>
      <protection hidden="1"/>
    </xf>
    <xf numFmtId="0" fontId="27" fillId="0" borderId="0" xfId="69" quotePrefix="1" applyFont="1" applyBorder="1" applyAlignment="1" applyProtection="1">
      <alignment horizontal="center" vertical="center"/>
      <protection hidden="1"/>
    </xf>
    <xf numFmtId="2" fontId="27" fillId="0" borderId="0" xfId="69" applyNumberFormat="1" applyFont="1" applyBorder="1" applyAlignment="1" applyProtection="1">
      <alignment horizontal="left" vertical="center"/>
      <protection hidden="1"/>
    </xf>
    <xf numFmtId="0" fontId="27" fillId="0" borderId="33" xfId="69" applyFont="1" applyBorder="1" applyAlignment="1" applyProtection="1">
      <alignment horizontal="center" vertical="center"/>
      <protection hidden="1"/>
    </xf>
    <xf numFmtId="166" fontId="27" fillId="0" borderId="33" xfId="69" applyNumberFormat="1" applyFont="1" applyBorder="1" applyAlignment="1" applyProtection="1">
      <alignment horizontal="center" vertical="center"/>
      <protection hidden="1"/>
    </xf>
    <xf numFmtId="0" fontId="34" fillId="0" borderId="16" xfId="69" applyFont="1" applyBorder="1" applyAlignment="1" applyProtection="1">
      <alignment vertical="center"/>
      <protection hidden="1"/>
    </xf>
    <xf numFmtId="2" fontId="27" fillId="0" borderId="35" xfId="69" applyNumberFormat="1" applyFont="1" applyFill="1" applyBorder="1" applyAlignment="1" applyProtection="1">
      <alignment horizontal="center" vertical="center"/>
      <protection hidden="1"/>
    </xf>
    <xf numFmtId="166" fontId="27" fillId="0" borderId="0" xfId="69" applyNumberFormat="1" applyFont="1" applyBorder="1" applyAlignment="1" applyProtection="1">
      <alignment vertical="center"/>
      <protection hidden="1"/>
    </xf>
    <xf numFmtId="166" fontId="27" fillId="0" borderId="21" xfId="69" applyNumberFormat="1" applyFont="1" applyBorder="1" applyAlignment="1" applyProtection="1">
      <alignment horizontal="center" vertical="center"/>
      <protection hidden="1"/>
    </xf>
    <xf numFmtId="165" fontId="27" fillId="0" borderId="0" xfId="69" applyNumberFormat="1" applyFont="1" applyBorder="1" applyAlignment="1" applyProtection="1">
      <alignment horizontal="left" vertical="center"/>
      <protection hidden="1"/>
    </xf>
    <xf numFmtId="0" fontId="41" fillId="0" borderId="20" xfId="69" applyFont="1" applyBorder="1" applyAlignment="1" applyProtection="1">
      <alignment horizontal="centerContinuous" vertical="center"/>
      <protection hidden="1"/>
    </xf>
    <xf numFmtId="0" fontId="27" fillId="0" borderId="0" xfId="69" applyFont="1" applyBorder="1" applyAlignment="1" applyProtection="1">
      <alignment horizontal="centerContinuous" vertical="center"/>
      <protection hidden="1"/>
    </xf>
    <xf numFmtId="2" fontId="27" fillId="0" borderId="0" xfId="69" applyNumberFormat="1" applyFont="1" applyBorder="1" applyAlignment="1" applyProtection="1">
      <alignment horizontal="centerContinuous" vertical="center"/>
      <protection hidden="1"/>
    </xf>
    <xf numFmtId="0" fontId="27" fillId="0" borderId="5" xfId="69" applyFont="1" applyBorder="1" applyAlignment="1" applyProtection="1">
      <alignment horizontal="centerContinuous" vertical="center"/>
      <protection hidden="1"/>
    </xf>
    <xf numFmtId="183" fontId="27" fillId="0" borderId="1" xfId="69" applyNumberFormat="1" applyFont="1" applyFill="1" applyBorder="1" applyAlignment="1" applyProtection="1">
      <alignment horizontal="left" vertical="center"/>
      <protection hidden="1"/>
    </xf>
    <xf numFmtId="0" fontId="27" fillId="0" borderId="10" xfId="69" applyFont="1" applyFill="1" applyBorder="1" applyAlignment="1" applyProtection="1">
      <alignment horizontal="center" vertical="center"/>
      <protection hidden="1"/>
    </xf>
    <xf numFmtId="2" fontId="27" fillId="0" borderId="10" xfId="69" applyNumberFormat="1" applyFont="1" applyFill="1" applyBorder="1" applyAlignment="1" applyProtection="1">
      <alignment horizontal="center" vertical="center"/>
      <protection hidden="1"/>
    </xf>
    <xf numFmtId="0" fontId="27" fillId="0" borderId="11" xfId="69" applyFont="1" applyFill="1" applyBorder="1" applyAlignment="1" applyProtection="1">
      <alignment horizontal="center" vertical="center"/>
      <protection hidden="1"/>
    </xf>
    <xf numFmtId="165" fontId="27" fillId="0" borderId="2" xfId="69" applyNumberFormat="1" applyFont="1" applyFill="1" applyBorder="1" applyAlignment="1" applyProtection="1">
      <alignment horizontal="center" vertical="center"/>
      <protection hidden="1"/>
    </xf>
    <xf numFmtId="0" fontId="27" fillId="0" borderId="56" xfId="69" applyFont="1" applyBorder="1" applyAlignment="1" applyProtection="1">
      <alignment horizontal="center" vertical="center"/>
      <protection hidden="1"/>
    </xf>
    <xf numFmtId="183" fontId="27" fillId="0" borderId="6" xfId="69" applyNumberFormat="1" applyFont="1" applyFill="1" applyBorder="1" applyAlignment="1" applyProtection="1">
      <alignment horizontal="left" vertical="center"/>
      <protection hidden="1"/>
    </xf>
    <xf numFmtId="2" fontId="27" fillId="0" borderId="27" xfId="69" applyNumberFormat="1" applyFont="1" applyFill="1" applyBorder="1" applyAlignment="1" applyProtection="1">
      <alignment horizontal="center" vertical="center"/>
      <protection hidden="1"/>
    </xf>
    <xf numFmtId="165" fontId="27" fillId="0" borderId="7" xfId="69" applyNumberFormat="1" applyFont="1" applyFill="1" applyBorder="1" applyAlignment="1" applyProtection="1">
      <alignment horizontal="center" vertical="center"/>
      <protection hidden="1"/>
    </xf>
    <xf numFmtId="183" fontId="12" fillId="0" borderId="28" xfId="69" quotePrefix="1" applyNumberFormat="1" applyFont="1" applyFill="1" applyBorder="1" applyAlignment="1" applyProtection="1">
      <alignment horizontal="left" vertical="center"/>
      <protection hidden="1"/>
    </xf>
    <xf numFmtId="0" fontId="27" fillId="0" borderId="29" xfId="69" applyFont="1" applyFill="1" applyBorder="1" applyAlignment="1" applyProtection="1">
      <alignment vertical="center"/>
      <protection hidden="1"/>
    </xf>
    <xf numFmtId="0" fontId="12" fillId="0" borderId="29" xfId="69" applyFont="1" applyFill="1" applyBorder="1" applyAlignment="1" applyProtection="1">
      <alignment vertical="center"/>
      <protection hidden="1"/>
    </xf>
    <xf numFmtId="0" fontId="27" fillId="0" borderId="30" xfId="69" applyFont="1" applyFill="1" applyBorder="1" applyAlignment="1" applyProtection="1">
      <alignment horizontal="center" vertical="center"/>
      <protection hidden="1"/>
    </xf>
    <xf numFmtId="183" fontId="12" fillId="0" borderId="49" xfId="69" quotePrefix="1" applyNumberFormat="1" applyFont="1" applyFill="1" applyBorder="1" applyAlignment="1" applyProtection="1">
      <alignment horizontal="left" vertical="center"/>
      <protection hidden="1"/>
    </xf>
    <xf numFmtId="0" fontId="27" fillId="0" borderId="40" xfId="69" applyFont="1" applyFill="1" applyBorder="1" applyAlignment="1" applyProtection="1">
      <alignment vertical="center"/>
      <protection hidden="1"/>
    </xf>
    <xf numFmtId="0" fontId="12" fillId="0" borderId="40" xfId="69" applyFont="1" applyFill="1" applyBorder="1" applyAlignment="1" applyProtection="1">
      <alignment vertical="center"/>
      <protection hidden="1"/>
    </xf>
    <xf numFmtId="0" fontId="27" fillId="0" borderId="56" xfId="69" applyFont="1" applyFill="1" applyBorder="1" applyAlignment="1" applyProtection="1">
      <alignment horizontal="left" vertical="center"/>
      <protection hidden="1"/>
    </xf>
    <xf numFmtId="165" fontId="27" fillId="0" borderId="50" xfId="69" applyNumberFormat="1" applyFont="1" applyFill="1" applyBorder="1" applyAlignment="1" applyProtection="1">
      <alignment horizontal="center" vertical="center"/>
      <protection hidden="1"/>
    </xf>
    <xf numFmtId="166" fontId="27" fillId="0" borderId="57" xfId="69" applyNumberFormat="1" applyFont="1" applyBorder="1" applyAlignment="1" applyProtection="1">
      <alignment horizontal="center" vertical="center"/>
      <protection hidden="1"/>
    </xf>
    <xf numFmtId="0" fontId="34" fillId="0" borderId="20" xfId="69" applyFont="1" applyBorder="1" applyAlignment="1" applyProtection="1">
      <alignment horizontal="center" vertical="center"/>
      <protection hidden="1"/>
    </xf>
    <xf numFmtId="0" fontId="27" fillId="0" borderId="0" xfId="69" applyFont="1" applyFill="1" applyBorder="1" applyAlignment="1" applyProtection="1">
      <alignment horizontal="center" vertical="center"/>
      <protection hidden="1"/>
    </xf>
    <xf numFmtId="0" fontId="27" fillId="0" borderId="55" xfId="69" applyFont="1" applyFill="1" applyBorder="1" applyAlignment="1" applyProtection="1">
      <alignment vertical="center"/>
      <protection hidden="1"/>
    </xf>
    <xf numFmtId="0" fontId="42" fillId="0" borderId="55" xfId="69" applyFont="1" applyFill="1" applyBorder="1" applyAlignment="1" applyProtection="1">
      <alignment vertical="center"/>
      <protection hidden="1"/>
    </xf>
    <xf numFmtId="0" fontId="42" fillId="0" borderId="40" xfId="69" applyFont="1" applyFill="1" applyBorder="1" applyAlignment="1" applyProtection="1">
      <alignment vertical="center"/>
      <protection hidden="1"/>
    </xf>
    <xf numFmtId="0" fontId="42" fillId="0" borderId="40" xfId="69" applyFont="1" applyFill="1" applyBorder="1" applyAlignment="1" applyProtection="1">
      <alignment horizontal="center" vertical="center"/>
      <protection hidden="1"/>
    </xf>
    <xf numFmtId="0" fontId="42" fillId="0" borderId="40" xfId="69" quotePrefix="1" applyFont="1" applyFill="1" applyBorder="1" applyAlignment="1" applyProtection="1">
      <alignment vertical="center"/>
      <protection hidden="1"/>
    </xf>
    <xf numFmtId="0" fontId="27" fillId="0" borderId="39" xfId="69" applyFont="1" applyFill="1" applyBorder="1" applyAlignment="1" applyProtection="1">
      <alignment horizontal="left" vertical="center"/>
      <protection hidden="1"/>
    </xf>
    <xf numFmtId="0" fontId="27" fillId="0" borderId="55" xfId="69" quotePrefix="1" applyFont="1" applyBorder="1" applyAlignment="1" applyProtection="1">
      <alignment horizontal="center" vertical="center"/>
      <protection hidden="1"/>
    </xf>
    <xf numFmtId="0" fontId="12" fillId="0" borderId="55" xfId="69" applyFont="1" applyBorder="1" applyAlignment="1" applyProtection="1">
      <alignment vertical="center"/>
      <protection hidden="1"/>
    </xf>
    <xf numFmtId="183" fontId="12" fillId="0" borderId="6" xfId="69" quotePrefix="1" applyNumberFormat="1" applyFont="1" applyFill="1" applyBorder="1" applyAlignment="1" applyProtection="1">
      <alignment horizontal="left" vertical="center"/>
      <protection hidden="1"/>
    </xf>
    <xf numFmtId="0" fontId="27" fillId="0" borderId="8" xfId="69" applyFont="1" applyFill="1" applyBorder="1" applyAlignment="1" applyProtection="1">
      <alignment vertical="center"/>
      <protection hidden="1"/>
    </xf>
    <xf numFmtId="0" fontId="12" fillId="0" borderId="8" xfId="69" applyFont="1" applyFill="1" applyBorder="1" applyAlignment="1" applyProtection="1">
      <alignment vertical="center"/>
      <protection hidden="1"/>
    </xf>
    <xf numFmtId="0" fontId="27" fillId="0" borderId="26" xfId="69" applyFont="1" applyFill="1" applyBorder="1" applyAlignment="1" applyProtection="1">
      <alignment horizontal="left" vertical="center"/>
      <protection hidden="1"/>
    </xf>
    <xf numFmtId="0" fontId="12" fillId="0" borderId="8" xfId="69" applyFont="1" applyBorder="1" applyAlignment="1" applyProtection="1">
      <alignment horizontal="center" vertical="center"/>
      <protection hidden="1"/>
    </xf>
    <xf numFmtId="0" fontId="12" fillId="0" borderId="8" xfId="69" quotePrefix="1" applyFont="1" applyBorder="1" applyAlignment="1" applyProtection="1">
      <alignment horizontal="center" vertical="center"/>
      <protection hidden="1"/>
    </xf>
    <xf numFmtId="165" fontId="12" fillId="0" borderId="8" xfId="69" applyNumberFormat="1" applyFont="1" applyBorder="1" applyAlignment="1" applyProtection="1">
      <alignment horizontal="left" vertical="center"/>
      <protection hidden="1"/>
    </xf>
    <xf numFmtId="0" fontId="12" fillId="0" borderId="8" xfId="69" applyFont="1" applyBorder="1" applyAlignment="1" applyProtection="1">
      <alignment vertical="center"/>
      <protection hidden="1"/>
    </xf>
    <xf numFmtId="0" fontId="12" fillId="0" borderId="7" xfId="69" applyFont="1" applyBorder="1" applyAlignment="1" applyProtection="1">
      <alignment vertical="center"/>
      <protection hidden="1"/>
    </xf>
    <xf numFmtId="0" fontId="30" fillId="0" borderId="4" xfId="69" applyFont="1" applyBorder="1" applyAlignment="1" applyProtection="1">
      <alignment vertical="center"/>
      <protection hidden="1"/>
    </xf>
    <xf numFmtId="0" fontId="12" fillId="0" borderId="5" xfId="69" applyFont="1" applyBorder="1" applyAlignment="1" applyProtection="1">
      <alignment vertical="center"/>
      <protection hidden="1"/>
    </xf>
    <xf numFmtId="0" fontId="12" fillId="0" borderId="4" xfId="69" applyFont="1" applyBorder="1" applyAlignment="1" applyProtection="1">
      <alignment vertical="center"/>
      <protection hidden="1"/>
    </xf>
    <xf numFmtId="0" fontId="12" fillId="0" borderId="46" xfId="69" applyFont="1" applyBorder="1" applyAlignment="1" applyProtection="1">
      <alignment vertical="center"/>
      <protection hidden="1"/>
    </xf>
    <xf numFmtId="0" fontId="30" fillId="0" borderId="23" xfId="69" applyFont="1" applyBorder="1" applyAlignment="1" applyProtection="1">
      <alignment horizontal="center" vertical="center"/>
      <protection hidden="1"/>
    </xf>
    <xf numFmtId="0" fontId="30" fillId="0" borderId="5" xfId="69" applyFont="1" applyBorder="1" applyAlignment="1" applyProtection="1">
      <alignment horizontal="center" vertical="center"/>
      <protection hidden="1"/>
    </xf>
    <xf numFmtId="0" fontId="12" fillId="0" borderId="16" xfId="69" applyFont="1" applyBorder="1" applyAlignment="1" applyProtection="1">
      <alignment vertical="center"/>
      <protection hidden="1"/>
    </xf>
    <xf numFmtId="0" fontId="12" fillId="0" borderId="20" xfId="69" applyFont="1" applyBorder="1" applyAlignment="1" applyProtection="1">
      <alignment vertical="center"/>
      <protection hidden="1"/>
    </xf>
    <xf numFmtId="0" fontId="12" fillId="0" borderId="27" xfId="69" applyFont="1" applyBorder="1" applyAlignment="1" applyProtection="1">
      <alignment vertical="center"/>
      <protection hidden="1"/>
    </xf>
    <xf numFmtId="0" fontId="12" fillId="0" borderId="26" xfId="69" applyFont="1" applyBorder="1" applyAlignment="1" applyProtection="1">
      <alignment vertical="center"/>
      <protection hidden="1"/>
    </xf>
    <xf numFmtId="0" fontId="34" fillId="0" borderId="8" xfId="69" applyFont="1" applyBorder="1" applyAlignment="1" applyProtection="1">
      <alignment vertical="center"/>
      <protection hidden="1"/>
    </xf>
    <xf numFmtId="2" fontId="27" fillId="7" borderId="55" xfId="69" applyNumberFormat="1" applyFont="1" applyFill="1" applyBorder="1" applyAlignment="1" applyProtection="1">
      <alignment horizontal="center" vertical="center"/>
      <protection locked="0" hidden="1"/>
    </xf>
    <xf numFmtId="2" fontId="27" fillId="7" borderId="57" xfId="69" applyNumberFormat="1" applyFont="1" applyFill="1" applyBorder="1" applyAlignment="1" applyProtection="1">
      <alignment horizontal="center" vertical="center"/>
      <protection locked="0" hidden="1"/>
    </xf>
    <xf numFmtId="0" fontId="5" fillId="0" borderId="9" xfId="0" applyFont="1" applyFill="1" applyBorder="1" applyAlignment="1">
      <alignment horizontal="center"/>
    </xf>
    <xf numFmtId="0" fontId="5" fillId="0" borderId="10" xfId="0" applyFont="1" applyFill="1" applyBorder="1" applyAlignment="1">
      <alignment horizontal="center"/>
    </xf>
    <xf numFmtId="0" fontId="5" fillId="0" borderId="10" xfId="0" applyFont="1" applyFill="1" applyBorder="1" applyAlignment="1">
      <alignment horizontal="centerContinuous"/>
    </xf>
    <xf numFmtId="0" fontId="6" fillId="0" borderId="2" xfId="0" applyFont="1" applyFill="1" applyBorder="1" applyAlignment="1">
      <alignment horizontal="centerContinuous"/>
    </xf>
    <xf numFmtId="0" fontId="0" fillId="0" borderId="0" xfId="0" applyFill="1"/>
    <xf numFmtId="0" fontId="7" fillId="0" borderId="24" xfId="0" applyFont="1" applyFill="1" applyBorder="1" applyAlignment="1">
      <alignment horizontal="center"/>
    </xf>
    <xf numFmtId="0" fontId="5" fillId="0" borderId="27" xfId="0" applyFont="1" applyFill="1" applyBorder="1" applyAlignment="1">
      <alignment horizontal="center"/>
    </xf>
    <xf numFmtId="0" fontId="7" fillId="0" borderId="27" xfId="0" applyFont="1" applyFill="1" applyBorder="1" applyAlignment="1">
      <alignment horizontal="center"/>
    </xf>
    <xf numFmtId="0" fontId="5" fillId="0" borderId="27" xfId="0" applyFont="1" applyFill="1" applyBorder="1" applyAlignment="1">
      <alignment horizontal="centerContinuous"/>
    </xf>
    <xf numFmtId="0" fontId="6" fillId="0" borderId="7" xfId="0" applyFont="1" applyFill="1" applyBorder="1" applyAlignment="1">
      <alignment horizontal="centerContinuous"/>
    </xf>
    <xf numFmtId="0" fontId="22" fillId="0" borderId="73" xfId="0" applyFont="1" applyBorder="1" applyAlignment="1">
      <alignment horizontal="center" vertical="center" wrapText="1"/>
    </xf>
    <xf numFmtId="0" fontId="22" fillId="0" borderId="75" xfId="0" applyFont="1" applyBorder="1" applyAlignment="1">
      <alignment horizontal="center" vertical="center" wrapText="1"/>
    </xf>
    <xf numFmtId="0" fontId="2" fillId="2" borderId="0" xfId="0" applyFont="1" applyFill="1" applyBorder="1"/>
    <xf numFmtId="0" fontId="0" fillId="2" borderId="4" xfId="0" applyFill="1" applyBorder="1"/>
    <xf numFmtId="0" fontId="0" fillId="2" borderId="0" xfId="0" applyFill="1" applyBorder="1"/>
    <xf numFmtId="0" fontId="3" fillId="2" borderId="0" xfId="0" applyFont="1" applyFill="1" applyBorder="1"/>
    <xf numFmtId="0" fontId="4" fillId="2" borderId="0" xfId="0" applyFont="1" applyFill="1" applyBorder="1"/>
    <xf numFmtId="0" fontId="4" fillId="2" borderId="5" xfId="0" applyFont="1" applyFill="1" applyBorder="1"/>
    <xf numFmtId="0" fontId="6" fillId="2" borderId="4" xfId="0" applyFont="1" applyFill="1" applyBorder="1"/>
    <xf numFmtId="0" fontId="6" fillId="2" borderId="0" xfId="0" applyFont="1" applyFill="1" applyBorder="1"/>
    <xf numFmtId="0" fontId="6" fillId="2" borderId="5" xfId="0" applyFont="1" applyFill="1" applyBorder="1"/>
    <xf numFmtId="0" fontId="2" fillId="2" borderId="0" xfId="0" applyFont="1" applyFill="1" applyBorder="1" applyAlignment="1">
      <alignment horizontal="right"/>
    </xf>
    <xf numFmtId="0" fontId="73" fillId="0" borderId="0" xfId="0" applyFont="1"/>
    <xf numFmtId="0" fontId="32" fillId="7" borderId="56" xfId="69" applyFont="1" applyFill="1" applyBorder="1" applyAlignment="1" applyProtection="1">
      <alignment horizontal="center" vertical="center"/>
      <protection hidden="1"/>
    </xf>
    <xf numFmtId="0" fontId="27" fillId="0" borderId="0" xfId="69" applyFont="1" applyBorder="1" applyAlignment="1" applyProtection="1">
      <alignment horizontal="center" vertical="center"/>
      <protection hidden="1"/>
    </xf>
    <xf numFmtId="0" fontId="27" fillId="0" borderId="21" xfId="69" applyFont="1" applyBorder="1" applyAlignment="1" applyProtection="1">
      <alignment horizontal="center" vertical="center"/>
      <protection hidden="1"/>
    </xf>
    <xf numFmtId="0" fontId="27" fillId="0" borderId="20" xfId="69" applyFont="1" applyBorder="1" applyAlignment="1" applyProtection="1">
      <alignment horizontal="center" vertical="center"/>
      <protection hidden="1"/>
    </xf>
    <xf numFmtId="0" fontId="32" fillId="7" borderId="57" xfId="69" applyFont="1" applyFill="1" applyBorder="1" applyAlignment="1" applyProtection="1">
      <alignment horizontal="center" vertical="center"/>
      <protection hidden="1"/>
    </xf>
    <xf numFmtId="0" fontId="27" fillId="0" borderId="17" xfId="69" applyFont="1" applyBorder="1" applyAlignment="1" applyProtection="1">
      <alignment horizontal="center" vertical="center"/>
      <protection hidden="1"/>
    </xf>
    <xf numFmtId="0" fontId="27" fillId="0" borderId="16" xfId="69" applyFont="1" applyBorder="1" applyAlignment="1" applyProtection="1">
      <alignment horizontal="center" vertical="center"/>
      <protection hidden="1"/>
    </xf>
    <xf numFmtId="0" fontId="78" fillId="2" borderId="0" xfId="1163" applyFont="1" applyFill="1" applyBorder="1"/>
    <xf numFmtId="0" fontId="79" fillId="2" borderId="0" xfId="820" applyFont="1" applyFill="1" applyBorder="1" applyAlignment="1">
      <alignment vertical="center" wrapText="1"/>
    </xf>
    <xf numFmtId="0" fontId="80" fillId="2" borderId="0" xfId="820" applyFont="1" applyFill="1" applyBorder="1" applyAlignment="1">
      <alignment horizontal="center" vertical="center" wrapText="1"/>
    </xf>
    <xf numFmtId="0" fontId="79" fillId="2" borderId="0" xfId="820" applyFont="1" applyFill="1" applyBorder="1" applyAlignment="1"/>
    <xf numFmtId="0" fontId="82" fillId="2" borderId="0" xfId="820" applyFont="1" applyFill="1" applyBorder="1" applyAlignment="1">
      <alignment vertical="center" wrapText="1"/>
    </xf>
    <xf numFmtId="0" fontId="81" fillId="2" borderId="0" xfId="820" applyFont="1" applyFill="1" applyBorder="1" applyAlignment="1">
      <alignment horizontal="center" vertical="center" wrapText="1"/>
    </xf>
    <xf numFmtId="0" fontId="81" fillId="2" borderId="0" xfId="820" applyFont="1" applyFill="1" applyBorder="1" applyAlignment="1">
      <alignment horizontal="left" vertical="center" wrapText="1"/>
    </xf>
    <xf numFmtId="0" fontId="83" fillId="2" borderId="0" xfId="820" applyFont="1" applyFill="1" applyBorder="1" applyAlignment="1">
      <alignment vertical="center" wrapText="1"/>
    </xf>
    <xf numFmtId="0" fontId="84" fillId="2" borderId="0" xfId="820" applyFont="1" applyFill="1" applyBorder="1" applyAlignment="1">
      <alignment horizontal="center" vertical="center" wrapText="1"/>
    </xf>
    <xf numFmtId="0" fontId="84" fillId="2" borderId="0" xfId="820" applyFont="1" applyFill="1" applyBorder="1" applyAlignment="1">
      <alignment horizontal="center"/>
    </xf>
    <xf numFmtId="0" fontId="84" fillId="2" borderId="0" xfId="1163" applyFont="1" applyFill="1" applyBorder="1" applyAlignment="1">
      <alignment wrapText="1"/>
    </xf>
    <xf numFmtId="0" fontId="79" fillId="2" borderId="0" xfId="820" applyFont="1" applyFill="1" applyBorder="1" applyAlignment="1">
      <alignment horizontal="right" vertical="center" wrapText="1"/>
    </xf>
    <xf numFmtId="0" fontId="85" fillId="0" borderId="0" xfId="0" applyFont="1" applyFill="1"/>
    <xf numFmtId="0" fontId="76" fillId="0" borderId="79" xfId="0" applyFont="1" applyFill="1" applyBorder="1" applyAlignment="1">
      <alignment horizontal="center" vertical="center" wrapText="1"/>
    </xf>
    <xf numFmtId="0" fontId="76" fillId="0" borderId="83" xfId="0" applyFont="1" applyFill="1" applyBorder="1" applyAlignment="1">
      <alignment horizontal="center" vertical="center" wrapText="1"/>
    </xf>
    <xf numFmtId="0" fontId="0" fillId="0" borderId="0" xfId="0" applyBorder="1"/>
    <xf numFmtId="0" fontId="0" fillId="0" borderId="5" xfId="0" applyBorder="1"/>
    <xf numFmtId="0" fontId="74" fillId="0" borderId="87" xfId="0" applyFont="1" applyFill="1" applyBorder="1" applyAlignment="1">
      <alignment horizontal="left"/>
    </xf>
    <xf numFmtId="0" fontId="74" fillId="0" borderId="88" xfId="0" applyFont="1" applyFill="1" applyBorder="1" applyAlignment="1">
      <alignment horizontal="left"/>
    </xf>
    <xf numFmtId="0" fontId="74" fillId="0" borderId="89" xfId="0" applyFont="1" applyFill="1" applyBorder="1" applyAlignment="1">
      <alignment horizontal="left"/>
    </xf>
    <xf numFmtId="0" fontId="79" fillId="0" borderId="0" xfId="0" applyFont="1" applyAlignment="1">
      <alignment vertical="center"/>
    </xf>
    <xf numFmtId="0" fontId="84" fillId="0" borderId="0" xfId="0" applyFont="1" applyAlignment="1">
      <alignment horizontal="left" vertical="center"/>
    </xf>
    <xf numFmtId="0" fontId="87" fillId="0" borderId="0" xfId="0" applyFont="1" applyFill="1" applyBorder="1" applyAlignment="1">
      <alignment vertical="center"/>
    </xf>
    <xf numFmtId="0" fontId="87" fillId="0" borderId="0" xfId="0" applyFont="1" applyBorder="1" applyAlignment="1">
      <alignment vertical="center"/>
    </xf>
    <xf numFmtId="0" fontId="84" fillId="0" borderId="0" xfId="0" applyFont="1" applyBorder="1" applyAlignment="1">
      <alignment horizontal="left" vertical="center"/>
    </xf>
    <xf numFmtId="0" fontId="75" fillId="0" borderId="83" xfId="0" applyFont="1" applyFill="1" applyBorder="1" applyAlignment="1">
      <alignment horizontal="center" vertical="center" wrapText="1"/>
    </xf>
    <xf numFmtId="0" fontId="76" fillId="27" borderId="79" xfId="0" applyFont="1" applyFill="1" applyBorder="1" applyAlignment="1">
      <alignment horizontal="center" vertical="center" wrapText="1"/>
    </xf>
    <xf numFmtId="206" fontId="79" fillId="0" borderId="41" xfId="0" applyNumberFormat="1" applyFont="1" applyFill="1" applyBorder="1" applyAlignment="1" applyProtection="1">
      <alignment horizontal="center" vertical="center" wrapText="1"/>
    </xf>
    <xf numFmtId="0" fontId="10" fillId="0" borderId="0" xfId="0" applyFont="1" applyFill="1" applyAlignment="1">
      <alignment horizontal="center"/>
    </xf>
    <xf numFmtId="0" fontId="2" fillId="0" borderId="0" xfId="0" applyFont="1" applyFill="1" applyAlignment="1">
      <alignment vertical="center"/>
    </xf>
    <xf numFmtId="0" fontId="84" fillId="0" borderId="33" xfId="0" applyFont="1" applyFill="1" applyBorder="1" applyAlignment="1" applyProtection="1">
      <alignment horizontal="center" vertical="center" wrapText="1"/>
    </xf>
    <xf numFmtId="0" fontId="84" fillId="0" borderId="33" xfId="0" applyFont="1" applyFill="1" applyBorder="1" applyAlignment="1" applyProtection="1">
      <alignment horizontal="center" vertical="center" textRotation="90"/>
    </xf>
    <xf numFmtId="0" fontId="89" fillId="0" borderId="33" xfId="0" applyFont="1" applyFill="1" applyBorder="1" applyAlignment="1" applyProtection="1">
      <alignment horizontal="center" vertical="top" wrapText="1"/>
      <protection locked="0"/>
    </xf>
    <xf numFmtId="0" fontId="90" fillId="0" borderId="33" xfId="0" applyFont="1" applyFill="1" applyBorder="1" applyAlignment="1" applyProtection="1">
      <alignment horizontal="center" vertical="top" wrapText="1"/>
      <protection locked="0"/>
    </xf>
    <xf numFmtId="0" fontId="92" fillId="0" borderId="0" xfId="0" applyFont="1" applyFill="1"/>
    <xf numFmtId="0" fontId="89" fillId="2" borderId="33" xfId="0" applyFont="1" applyFill="1" applyBorder="1" applyAlignment="1">
      <alignment horizontal="center" vertical="center" wrapText="1"/>
    </xf>
    <xf numFmtId="0" fontId="93" fillId="0" borderId="0" xfId="0" applyFont="1" applyFill="1"/>
    <xf numFmtId="0" fontId="89" fillId="0" borderId="41" xfId="0" applyFont="1" applyFill="1" applyBorder="1" applyAlignment="1" applyProtection="1">
      <alignment horizontal="center" vertical="center" wrapText="1"/>
      <protection locked="0"/>
    </xf>
    <xf numFmtId="0" fontId="94" fillId="0" borderId="33" xfId="0" applyFont="1" applyFill="1" applyBorder="1" applyAlignment="1">
      <alignment horizontal="center" vertical="center"/>
    </xf>
    <xf numFmtId="0" fontId="78" fillId="0" borderId="33" xfId="0" applyFont="1" applyFill="1" applyBorder="1" applyAlignment="1">
      <alignment horizontal="center" vertical="center" wrapText="1"/>
    </xf>
    <xf numFmtId="0" fontId="95" fillId="0" borderId="33" xfId="0" applyFont="1" applyFill="1" applyBorder="1" applyAlignment="1">
      <alignment horizontal="center" vertical="center"/>
    </xf>
    <xf numFmtId="0" fontId="0" fillId="0" borderId="0" xfId="0" applyFill="1" applyAlignment="1">
      <alignment horizontal="center"/>
    </xf>
    <xf numFmtId="0" fontId="18" fillId="0" borderId="0" xfId="0" applyFont="1" applyFill="1" applyAlignment="1">
      <alignment horizontal="center" wrapText="1"/>
    </xf>
    <xf numFmtId="0" fontId="0" fillId="0" borderId="0" xfId="0" applyFill="1" applyAlignment="1">
      <alignment horizontal="center" wrapText="1"/>
    </xf>
    <xf numFmtId="0" fontId="86" fillId="27" borderId="33" xfId="0" applyFont="1" applyFill="1" applyBorder="1" applyAlignment="1" applyProtection="1">
      <alignment horizontal="center" vertical="center" wrapText="1"/>
      <protection locked="0"/>
    </xf>
    <xf numFmtId="0" fontId="89" fillId="27" borderId="33" xfId="0" applyFont="1" applyFill="1" applyBorder="1" applyAlignment="1" applyProtection="1">
      <alignment horizontal="center" vertical="center" wrapText="1"/>
      <protection locked="0"/>
    </xf>
    <xf numFmtId="0" fontId="0" fillId="0" borderId="4" xfId="0" applyBorder="1"/>
    <xf numFmtId="0" fontId="0" fillId="0" borderId="6" xfId="0" applyBorder="1"/>
    <xf numFmtId="0" fontId="0" fillId="0" borderId="8" xfId="0" applyBorder="1"/>
    <xf numFmtId="0" fontId="0" fillId="0" borderId="7" xfId="0" applyBorder="1"/>
    <xf numFmtId="0" fontId="89" fillId="27" borderId="33" xfId="0" applyFont="1" applyFill="1" applyBorder="1" applyAlignment="1" applyProtection="1">
      <alignment horizontal="center" vertical="center" wrapText="1"/>
    </xf>
    <xf numFmtId="0" fontId="89" fillId="27" borderId="33" xfId="0" applyFont="1" applyFill="1" applyBorder="1" applyAlignment="1" applyProtection="1">
      <alignment horizontal="center" vertical="top" wrapText="1"/>
      <protection locked="0"/>
    </xf>
    <xf numFmtId="0" fontId="0" fillId="0" borderId="0" xfId="0" quotePrefix="1"/>
    <xf numFmtId="0" fontId="74" fillId="0" borderId="33" xfId="0" applyFont="1" applyFill="1" applyBorder="1" applyAlignment="1">
      <alignment horizontal="center" vertical="center" wrapText="1"/>
    </xf>
    <xf numFmtId="0" fontId="73" fillId="0" borderId="33" xfId="0" applyFont="1" applyFill="1" applyBorder="1" applyAlignment="1">
      <alignment horizontal="center" vertical="center" wrapText="1"/>
    </xf>
    <xf numFmtId="0" fontId="73" fillId="0" borderId="0" xfId="0" applyFont="1" applyFill="1" applyAlignment="1">
      <alignment horizontal="center" vertical="center" wrapText="1"/>
    </xf>
    <xf numFmtId="0" fontId="75" fillId="0" borderId="0" xfId="0" applyFont="1" applyAlignment="1">
      <alignment horizontal="center" vertical="center"/>
    </xf>
    <xf numFmtId="0" fontId="76" fillId="2" borderId="34" xfId="0" applyFont="1" applyFill="1" applyBorder="1" applyAlignment="1">
      <alignment horizontal="center" vertical="center"/>
    </xf>
    <xf numFmtId="0" fontId="105" fillId="2" borderId="33" xfId="0" applyFont="1" applyFill="1" applyBorder="1" applyAlignment="1">
      <alignment horizontal="center" vertical="center"/>
    </xf>
    <xf numFmtId="0" fontId="76" fillId="27" borderId="33" xfId="0" applyFont="1" applyFill="1" applyBorder="1" applyAlignment="1">
      <alignment horizontal="center" vertical="center" wrapText="1"/>
    </xf>
    <xf numFmtId="0" fontId="76" fillId="2" borderId="33" xfId="0" quotePrefix="1" applyFont="1" applyFill="1" applyBorder="1" applyAlignment="1">
      <alignment horizontal="center" vertical="center"/>
    </xf>
    <xf numFmtId="0" fontId="76" fillId="2" borderId="35" xfId="0" applyFont="1" applyFill="1" applyBorder="1" applyAlignment="1">
      <alignment horizontal="center" vertical="center"/>
    </xf>
    <xf numFmtId="0" fontId="76" fillId="2" borderId="35" xfId="0" quotePrefix="1" applyFont="1" applyFill="1" applyBorder="1" applyAlignment="1">
      <alignment horizontal="center" vertical="center"/>
    </xf>
    <xf numFmtId="0" fontId="76" fillId="2" borderId="35" xfId="0" applyFont="1" applyFill="1" applyBorder="1" applyAlignment="1">
      <alignment horizontal="center" vertical="center" wrapText="1"/>
    </xf>
    <xf numFmtId="0" fontId="105" fillId="2" borderId="35" xfId="0" applyFont="1" applyFill="1" applyBorder="1" applyAlignment="1">
      <alignment horizontal="center" vertical="center"/>
    </xf>
    <xf numFmtId="0" fontId="76" fillId="2" borderId="35" xfId="0" quotePrefix="1" applyFont="1" applyFill="1" applyBorder="1" applyAlignment="1">
      <alignment horizontal="center" vertical="center" wrapText="1"/>
    </xf>
    <xf numFmtId="0" fontId="76" fillId="2" borderId="44" xfId="0" applyFont="1" applyFill="1" applyBorder="1" applyAlignment="1">
      <alignment horizontal="center" vertical="center"/>
    </xf>
    <xf numFmtId="0" fontId="76" fillId="27" borderId="34" xfId="0" applyFont="1" applyFill="1" applyBorder="1" applyAlignment="1">
      <alignment horizontal="center" vertical="center"/>
    </xf>
    <xf numFmtId="0" fontId="76" fillId="27" borderId="34" xfId="0" applyFont="1" applyFill="1" applyBorder="1" applyAlignment="1">
      <alignment horizontal="center" vertical="center" wrapText="1"/>
    </xf>
    <xf numFmtId="0" fontId="105" fillId="2" borderId="34" xfId="0" applyFont="1" applyFill="1" applyBorder="1" applyAlignment="1">
      <alignment horizontal="center" vertical="center"/>
    </xf>
    <xf numFmtId="0" fontId="76" fillId="2" borderId="33" xfId="0" quotePrefix="1" applyFont="1" applyFill="1" applyBorder="1" applyAlignment="1">
      <alignment horizontal="center" vertical="center" wrapText="1"/>
    </xf>
    <xf numFmtId="0" fontId="76" fillId="2" borderId="34" xfId="0" quotePrefix="1" applyFont="1" applyFill="1" applyBorder="1" applyAlignment="1">
      <alignment horizontal="center" vertical="center"/>
    </xf>
    <xf numFmtId="0" fontId="75" fillId="0" borderId="33" xfId="0" applyFont="1" applyFill="1" applyBorder="1" applyAlignment="1">
      <alignment vertical="center" wrapText="1"/>
    </xf>
    <xf numFmtId="0" fontId="108" fillId="0" borderId="54" xfId="52" quotePrefix="1" applyFont="1" applyBorder="1" applyAlignment="1">
      <alignment vertical="center"/>
    </xf>
    <xf numFmtId="0" fontId="107" fillId="0" borderId="0" xfId="0" applyFont="1" applyBorder="1"/>
    <xf numFmtId="0" fontId="107" fillId="0" borderId="5" xfId="0" applyFont="1" applyBorder="1"/>
    <xf numFmtId="0" fontId="7" fillId="0" borderId="3" xfId="67" applyFont="1" applyBorder="1" applyAlignment="1">
      <alignment horizontal="left"/>
    </xf>
    <xf numFmtId="0" fontId="8" fillId="0" borderId="4" xfId="67" applyBorder="1"/>
    <xf numFmtId="0" fontId="8" fillId="0" borderId="0" xfId="67" applyBorder="1"/>
    <xf numFmtId="0" fontId="8" fillId="0" borderId="5" xfId="67" applyBorder="1"/>
    <xf numFmtId="0" fontId="8" fillId="0" borderId="8" xfId="67" applyBorder="1"/>
    <xf numFmtId="0" fontId="8" fillId="0" borderId="7" xfId="67" applyBorder="1"/>
    <xf numFmtId="0" fontId="7" fillId="0" borderId="8" xfId="67" applyFont="1" applyBorder="1" applyAlignment="1">
      <alignment horizontal="center" vertical="center"/>
    </xf>
    <xf numFmtId="0" fontId="7" fillId="0" borderId="100" xfId="67" applyFont="1" applyBorder="1" applyAlignment="1">
      <alignment horizontal="center" vertical="center"/>
    </xf>
    <xf numFmtId="0" fontId="110" fillId="0" borderId="18" xfId="67" applyFont="1" applyBorder="1" applyAlignment="1">
      <alignment horizontal="center" vertical="center"/>
    </xf>
    <xf numFmtId="0" fontId="110" fillId="0" borderId="20" xfId="67" applyFont="1" applyBorder="1" applyAlignment="1">
      <alignment horizontal="center" vertical="center"/>
    </xf>
    <xf numFmtId="0" fontId="110" fillId="0" borderId="20" xfId="67" quotePrefix="1" applyFont="1" applyBorder="1" applyAlignment="1">
      <alignment horizontal="center" vertical="center"/>
    </xf>
    <xf numFmtId="0" fontId="110" fillId="0" borderId="19" xfId="67" applyFont="1" applyBorder="1" applyAlignment="1">
      <alignment horizontal="center" vertical="center"/>
    </xf>
    <xf numFmtId="0" fontId="110" fillId="0" borderId="99" xfId="67" applyFont="1" applyBorder="1" applyAlignment="1">
      <alignment horizontal="center" vertical="center"/>
    </xf>
    <xf numFmtId="0" fontId="110" fillId="0" borderId="19" xfId="67" quotePrefix="1" applyFont="1" applyBorder="1" applyAlignment="1">
      <alignment horizontal="center" vertical="center"/>
    </xf>
    <xf numFmtId="0" fontId="7" fillId="0" borderId="1" xfId="67" applyFont="1" applyBorder="1" applyAlignment="1">
      <alignment horizontal="left"/>
    </xf>
    <xf numFmtId="0" fontId="7" fillId="0" borderId="3" xfId="67" applyFont="1" applyBorder="1" applyAlignment="1">
      <alignment horizontal="center"/>
    </xf>
    <xf numFmtId="0" fontId="7" fillId="0" borderId="2" xfId="67" applyFont="1" applyBorder="1" applyAlignment="1">
      <alignment horizontal="center"/>
    </xf>
    <xf numFmtId="0" fontId="8" fillId="0" borderId="6" xfId="67" applyBorder="1"/>
    <xf numFmtId="0" fontId="116" fillId="0" borderId="54" xfId="1217" applyFont="1" applyBorder="1" applyAlignment="1">
      <alignment vertical="center" wrapText="1"/>
    </xf>
    <xf numFmtId="0" fontId="116" fillId="0" borderId="33" xfId="1217" applyFont="1" applyBorder="1" applyAlignment="1">
      <alignment vertical="center" wrapText="1"/>
    </xf>
    <xf numFmtId="0" fontId="116" fillId="0" borderId="33" xfId="1217" applyFont="1" applyBorder="1" applyAlignment="1">
      <alignment horizontal="center" vertical="center" wrapText="1"/>
    </xf>
    <xf numFmtId="0" fontId="116" fillId="0" borderId="15" xfId="1217" applyFont="1" applyBorder="1" applyAlignment="1">
      <alignment vertical="center" wrapText="1"/>
    </xf>
    <xf numFmtId="0" fontId="116" fillId="0" borderId="101" xfId="1217" applyFont="1" applyBorder="1" applyAlignment="1">
      <alignment horizontal="center" vertical="center"/>
    </xf>
    <xf numFmtId="0" fontId="116" fillId="0" borderId="34" xfId="1217" applyFont="1" applyBorder="1" applyAlignment="1">
      <alignment horizontal="center" vertical="center"/>
    </xf>
    <xf numFmtId="0" fontId="116" fillId="0" borderId="98" xfId="1217" applyFont="1" applyBorder="1" applyAlignment="1">
      <alignment horizontal="center" vertical="center"/>
    </xf>
    <xf numFmtId="0" fontId="117" fillId="0" borderId="96" xfId="1217" applyFont="1" applyBorder="1" applyAlignment="1">
      <alignment horizontal="center" vertical="center"/>
    </xf>
    <xf numFmtId="0" fontId="117" fillId="0" borderId="15" xfId="1217" applyFont="1" applyBorder="1" applyAlignment="1">
      <alignment horizontal="center" vertical="center"/>
    </xf>
    <xf numFmtId="0" fontId="117" fillId="0" borderId="97" xfId="1217" applyFont="1" applyBorder="1" applyAlignment="1">
      <alignment horizontal="center" vertical="center"/>
    </xf>
    <xf numFmtId="0" fontId="121" fillId="0" borderId="47" xfId="1217" applyFont="1" applyBorder="1" applyAlignment="1"/>
    <xf numFmtId="0" fontId="121" fillId="0" borderId="48" xfId="1217" applyFont="1" applyBorder="1" applyAlignment="1"/>
    <xf numFmtId="0" fontId="21" fillId="27" borderId="70" xfId="0" applyFont="1" applyFill="1" applyBorder="1" applyAlignment="1">
      <alignment horizontal="center" vertical="center" wrapText="1"/>
    </xf>
    <xf numFmtId="0" fontId="21" fillId="27" borderId="51" xfId="0" applyFont="1" applyFill="1" applyBorder="1" applyAlignment="1">
      <alignment horizontal="center" vertical="center" wrapText="1"/>
    </xf>
    <xf numFmtId="0" fontId="23" fillId="27" borderId="51" xfId="0" applyFont="1" applyFill="1" applyBorder="1" applyAlignment="1">
      <alignment horizontal="center" vertical="center" wrapText="1"/>
    </xf>
    <xf numFmtId="0" fontId="24" fillId="27" borderId="51" xfId="0" applyFont="1" applyFill="1" applyBorder="1" applyAlignment="1">
      <alignment horizontal="center" vertical="center" wrapText="1"/>
    </xf>
    <xf numFmtId="0" fontId="23" fillId="27" borderId="71" xfId="0" applyFont="1" applyFill="1" applyBorder="1" applyAlignment="1">
      <alignment horizontal="center" vertical="center" wrapText="1"/>
    </xf>
    <xf numFmtId="0" fontId="0" fillId="27" borderId="0" xfId="0" applyFill="1" applyAlignment="1">
      <alignment horizontal="center"/>
    </xf>
    <xf numFmtId="14" fontId="74" fillId="27" borderId="7" xfId="0" quotePrefix="1" applyNumberFormat="1" applyFont="1" applyFill="1" applyBorder="1" applyAlignment="1">
      <alignment horizontal="left"/>
    </xf>
    <xf numFmtId="0" fontId="94" fillId="27" borderId="33" xfId="0" applyFont="1" applyFill="1" applyBorder="1" applyAlignment="1">
      <alignment horizontal="center" vertical="center"/>
    </xf>
    <xf numFmtId="0" fontId="89" fillId="27" borderId="33" xfId="0" applyFont="1" applyFill="1" applyBorder="1" applyAlignment="1">
      <alignment horizontal="center" vertical="center" wrapText="1"/>
    </xf>
    <xf numFmtId="0" fontId="0" fillId="27" borderId="0" xfId="0" applyFill="1"/>
    <xf numFmtId="1" fontId="89" fillId="27" borderId="33" xfId="0" applyNumberFormat="1" applyFont="1" applyFill="1" applyBorder="1" applyAlignment="1" applyProtection="1">
      <alignment horizontal="center" vertical="center" wrapText="1"/>
    </xf>
    <xf numFmtId="0" fontId="0" fillId="27" borderId="0" xfId="0" applyFill="1" applyAlignment="1">
      <alignment horizontal="center" wrapText="1"/>
    </xf>
    <xf numFmtId="0" fontId="32" fillId="7" borderId="56" xfId="69" applyFont="1" applyFill="1" applyBorder="1" applyAlignment="1" applyProtection="1">
      <alignment horizontal="center" vertical="center"/>
      <protection hidden="1"/>
    </xf>
    <xf numFmtId="0" fontId="27" fillId="0" borderId="0" xfId="69" applyFont="1" applyBorder="1" applyAlignment="1" applyProtection="1">
      <alignment horizontal="center" vertical="center"/>
      <protection hidden="1"/>
    </xf>
    <xf numFmtId="0" fontId="27" fillId="0" borderId="21" xfId="69" applyFont="1" applyBorder="1" applyAlignment="1" applyProtection="1">
      <alignment horizontal="center" vertical="center"/>
      <protection hidden="1"/>
    </xf>
    <xf numFmtId="0" fontId="27" fillId="0" borderId="20" xfId="69" applyFont="1" applyBorder="1" applyAlignment="1" applyProtection="1">
      <alignment horizontal="center" vertical="center"/>
      <protection hidden="1"/>
    </xf>
    <xf numFmtId="0" fontId="32" fillId="7" borderId="57" xfId="69" applyFont="1" applyFill="1" applyBorder="1" applyAlignment="1" applyProtection="1">
      <alignment horizontal="center" vertical="center"/>
      <protection hidden="1"/>
    </xf>
    <xf numFmtId="0" fontId="27" fillId="0" borderId="17" xfId="69" applyFont="1" applyBorder="1" applyAlignment="1" applyProtection="1">
      <alignment horizontal="center" vertical="center"/>
      <protection hidden="1"/>
    </xf>
    <xf numFmtId="0" fontId="27" fillId="0" borderId="16" xfId="69" applyFont="1" applyBorder="1" applyAlignment="1" applyProtection="1">
      <alignment horizontal="center" vertical="center"/>
      <protection hidden="1"/>
    </xf>
    <xf numFmtId="0" fontId="125" fillId="2" borderId="0" xfId="52" applyFont="1" applyFill="1" applyAlignment="1" applyProtection="1">
      <alignment horizontal="center" vertical="center"/>
    </xf>
    <xf numFmtId="0" fontId="8" fillId="2" borderId="54" xfId="52" applyFont="1" applyFill="1" applyBorder="1" applyAlignment="1" applyProtection="1">
      <alignment horizontal="left" vertical="center"/>
    </xf>
    <xf numFmtId="0" fontId="8" fillId="0" borderId="33" xfId="52" applyFont="1" applyBorder="1" applyAlignment="1" applyProtection="1">
      <alignment vertical="center"/>
    </xf>
    <xf numFmtId="0" fontId="8" fillId="2" borderId="33" xfId="52" applyFont="1" applyFill="1" applyBorder="1" applyAlignment="1" applyProtection="1">
      <alignment horizontal="left" vertical="center"/>
    </xf>
    <xf numFmtId="0" fontId="126" fillId="34" borderId="33" xfId="52" quotePrefix="1" applyFont="1" applyFill="1" applyBorder="1" applyAlignment="1" applyProtection="1">
      <alignment horizontal="center" vertical="center"/>
      <protection locked="0"/>
    </xf>
    <xf numFmtId="0" fontId="8" fillId="2" borderId="33" xfId="52" applyFont="1" applyFill="1" applyBorder="1" applyAlignment="1" applyProtection="1">
      <alignment horizontal="centerContinuous" vertical="center"/>
    </xf>
    <xf numFmtId="0" fontId="8" fillId="34" borderId="33" xfId="52" applyFont="1" applyFill="1" applyBorder="1" applyAlignment="1" applyProtection="1">
      <alignment horizontal="left" vertical="center"/>
      <protection locked="0"/>
    </xf>
    <xf numFmtId="0" fontId="8" fillId="2" borderId="0" xfId="52" applyFont="1" applyFill="1" applyAlignment="1" applyProtection="1">
      <alignment horizontal="center" vertical="center"/>
    </xf>
    <xf numFmtId="0" fontId="8" fillId="2" borderId="45" xfId="52" applyFont="1" applyFill="1" applyBorder="1" applyAlignment="1" applyProtection="1">
      <alignment horizontal="left" vertical="center"/>
    </xf>
    <xf numFmtId="0" fontId="8" fillId="0" borderId="57" xfId="52" applyFont="1" applyBorder="1" applyAlignment="1" applyProtection="1">
      <alignment vertical="center"/>
    </xf>
    <xf numFmtId="0" fontId="8" fillId="2" borderId="55" xfId="52" applyFont="1" applyFill="1" applyBorder="1" applyAlignment="1" applyProtection="1">
      <alignment horizontal="left" vertical="center"/>
    </xf>
    <xf numFmtId="0" fontId="126" fillId="34" borderId="56" xfId="52" quotePrefix="1" applyFont="1" applyFill="1" applyBorder="1" applyAlignment="1" applyProtection="1">
      <alignment horizontal="center" vertical="center"/>
      <protection locked="0"/>
    </xf>
    <xf numFmtId="0" fontId="8" fillId="0" borderId="22" xfId="52" applyFont="1" applyBorder="1" applyAlignment="1" applyProtection="1">
      <alignment horizontal="centerContinuous" vertical="center"/>
    </xf>
    <xf numFmtId="0" fontId="8" fillId="2" borderId="49" xfId="52" applyFont="1" applyFill="1" applyBorder="1" applyAlignment="1" applyProtection="1">
      <alignment horizontal="left" vertical="center"/>
    </xf>
    <xf numFmtId="0" fontId="8" fillId="0" borderId="41" xfId="52" applyFont="1" applyBorder="1" applyAlignment="1" applyProtection="1">
      <alignment vertical="center"/>
    </xf>
    <xf numFmtId="0" fontId="8" fillId="2" borderId="39" xfId="52" applyFont="1" applyFill="1" applyBorder="1" applyAlignment="1" applyProtection="1">
      <alignment horizontal="left" vertical="center"/>
    </xf>
    <xf numFmtId="0" fontId="8" fillId="0" borderId="40" xfId="52" applyFont="1" applyBorder="1" applyAlignment="1" applyProtection="1">
      <alignment vertical="center"/>
    </xf>
    <xf numFmtId="0" fontId="8" fillId="0" borderId="41" xfId="52" applyFont="1" applyBorder="1" applyAlignment="1" applyProtection="1">
      <alignment horizontal="left" vertical="center"/>
    </xf>
    <xf numFmtId="0" fontId="126" fillId="34" borderId="39" xfId="52" applyFont="1" applyFill="1" applyBorder="1" applyAlignment="1" applyProtection="1">
      <alignment horizontal="center" vertical="center"/>
      <protection locked="0"/>
    </xf>
    <xf numFmtId="0" fontId="8" fillId="0" borderId="33" xfId="52" applyFont="1" applyBorder="1" applyAlignment="1" applyProtection="1">
      <alignment horizontal="center" vertical="center"/>
    </xf>
    <xf numFmtId="0" fontId="7" fillId="2" borderId="54" xfId="52" applyFont="1" applyFill="1" applyBorder="1" applyAlignment="1" applyProtection="1">
      <alignment horizontal="left" vertical="center"/>
    </xf>
    <xf numFmtId="0" fontId="8" fillId="0" borderId="33" xfId="52" applyFont="1" applyFill="1" applyBorder="1" applyAlignment="1" applyProtection="1">
      <alignment vertical="center"/>
    </xf>
    <xf numFmtId="0" fontId="8" fillId="0" borderId="53" xfId="52" applyBorder="1" applyAlignment="1">
      <alignment vertical="center"/>
    </xf>
    <xf numFmtId="0" fontId="8" fillId="2" borderId="54" xfId="52" applyFont="1" applyFill="1" applyBorder="1" applyAlignment="1" applyProtection="1">
      <alignment horizontal="center" vertical="center"/>
    </xf>
    <xf numFmtId="0" fontId="8" fillId="2" borderId="33" xfId="52" applyFont="1" applyFill="1" applyBorder="1" applyAlignment="1" applyProtection="1">
      <alignment horizontal="center" vertical="center"/>
    </xf>
    <xf numFmtId="0" fontId="127" fillId="2" borderId="33" xfId="52" applyFont="1" applyFill="1" applyBorder="1" applyAlignment="1" applyProtection="1">
      <alignment horizontal="centerContinuous" vertical="center"/>
    </xf>
    <xf numFmtId="166" fontId="19" fillId="34" borderId="41" xfId="52" applyNumberFormat="1" applyFont="1" applyFill="1" applyBorder="1" applyAlignment="1" applyProtection="1">
      <alignment horizontal="left" vertical="center"/>
      <protection locked="0"/>
    </xf>
    <xf numFmtId="0" fontId="127" fillId="0" borderId="17" xfId="52" applyFont="1" applyBorder="1" applyAlignment="1" applyProtection="1">
      <alignment horizontal="centerContinuous" vertical="center"/>
      <protection locked="0"/>
    </xf>
    <xf numFmtId="0" fontId="7" fillId="2" borderId="33" xfId="52" applyFont="1" applyFill="1" applyBorder="1" applyAlignment="1" applyProtection="1">
      <alignment horizontal="center" vertical="center"/>
    </xf>
    <xf numFmtId="0" fontId="7" fillId="2" borderId="53" xfId="52" applyFont="1" applyFill="1" applyBorder="1" applyAlignment="1" applyProtection="1">
      <alignment horizontal="center" vertical="center"/>
    </xf>
    <xf numFmtId="0" fontId="127" fillId="0" borderId="0" xfId="52" applyFont="1" applyFill="1" applyBorder="1" applyAlignment="1" applyProtection="1">
      <alignment horizontal="centerContinuous" vertical="center"/>
      <protection locked="0"/>
    </xf>
    <xf numFmtId="0" fontId="127" fillId="0" borderId="21" xfId="52" applyFont="1" applyBorder="1" applyAlignment="1" applyProtection="1">
      <alignment horizontal="centerContinuous" vertical="center"/>
      <protection locked="0"/>
    </xf>
    <xf numFmtId="49" fontId="8" fillId="2" borderId="33" xfId="52" applyNumberFormat="1" applyFont="1" applyFill="1" applyBorder="1" applyAlignment="1" applyProtection="1">
      <alignment horizontal="center" vertical="center"/>
    </xf>
    <xf numFmtId="49" fontId="8" fillId="2" borderId="53" xfId="52" applyNumberFormat="1" applyFont="1" applyFill="1" applyBorder="1" applyAlignment="1" applyProtection="1">
      <alignment horizontal="center" vertical="center"/>
    </xf>
    <xf numFmtId="49" fontId="8" fillId="2" borderId="0" xfId="52" applyNumberFormat="1" applyFont="1" applyFill="1" applyBorder="1" applyAlignment="1" applyProtection="1">
      <alignment horizontal="left" vertical="center"/>
    </xf>
    <xf numFmtId="0" fontId="8" fillId="2" borderId="0" xfId="52" applyFont="1" applyFill="1" applyBorder="1" applyAlignment="1" applyProtection="1">
      <alignment horizontal="center" vertical="center"/>
    </xf>
    <xf numFmtId="0" fontId="127" fillId="0" borderId="57" xfId="52" applyFont="1" applyBorder="1" applyAlignment="1" applyProtection="1">
      <alignment horizontal="centerContinuous" vertical="center"/>
      <protection locked="0"/>
    </xf>
    <xf numFmtId="0" fontId="8" fillId="2" borderId="45" xfId="52" applyFont="1" applyFill="1" applyBorder="1" applyAlignment="1" applyProtection="1">
      <alignment horizontal="center" vertical="center"/>
    </xf>
    <xf numFmtId="166" fontId="19" fillId="34" borderId="33" xfId="52" applyNumberFormat="1" applyFont="1" applyFill="1" applyBorder="1" applyAlignment="1" applyProtection="1">
      <alignment horizontal="left" vertical="center"/>
      <protection locked="0"/>
    </xf>
    <xf numFmtId="49" fontId="8" fillId="2" borderId="22" xfId="52" applyNumberFormat="1" applyFont="1" applyFill="1" applyBorder="1" applyAlignment="1" applyProtection="1">
      <alignment horizontal="center" vertical="center"/>
    </xf>
    <xf numFmtId="0" fontId="8" fillId="2" borderId="22" xfId="52" applyFont="1" applyFill="1" applyBorder="1" applyAlignment="1" applyProtection="1">
      <alignment horizontal="center" vertical="center"/>
    </xf>
    <xf numFmtId="0" fontId="127" fillId="0" borderId="20" xfId="52" applyFont="1" applyBorder="1" applyAlignment="1" applyProtection="1">
      <alignment horizontal="centerContinuous" vertical="center"/>
      <protection locked="0"/>
    </xf>
    <xf numFmtId="166" fontId="8" fillId="2" borderId="0" xfId="52" applyNumberFormat="1" applyFont="1" applyFill="1" applyBorder="1" applyAlignment="1" applyProtection="1">
      <alignment horizontal="center" vertical="center"/>
    </xf>
    <xf numFmtId="0" fontId="8" fillId="2" borderId="46" xfId="52" applyFont="1" applyFill="1" applyBorder="1" applyAlignment="1" applyProtection="1">
      <alignment horizontal="center" vertical="center"/>
    </xf>
    <xf numFmtId="0" fontId="127" fillId="0" borderId="56" xfId="52" applyFont="1" applyBorder="1" applyAlignment="1" applyProtection="1">
      <alignment horizontal="centerContinuous" vertical="center"/>
      <protection locked="0"/>
    </xf>
    <xf numFmtId="49" fontId="8" fillId="2" borderId="15" xfId="52" applyNumberFormat="1" applyFont="1" applyFill="1" applyBorder="1" applyAlignment="1" applyProtection="1">
      <alignment horizontal="center" vertical="center"/>
    </xf>
    <xf numFmtId="0" fontId="8" fillId="2" borderId="15" xfId="52" applyFont="1" applyFill="1" applyBorder="1" applyAlignment="1" applyProtection="1">
      <alignment horizontal="center" vertical="center"/>
    </xf>
    <xf numFmtId="166" fontId="8" fillId="2" borderId="56" xfId="52" applyNumberFormat="1" applyFont="1" applyFill="1" applyBorder="1" applyAlignment="1" applyProtection="1">
      <alignment horizontal="center" vertical="center"/>
    </xf>
    <xf numFmtId="166" fontId="8" fillId="2" borderId="33" xfId="52" applyNumberFormat="1" applyFont="1" applyFill="1" applyBorder="1" applyAlignment="1" applyProtection="1">
      <alignment horizontal="center" vertical="center"/>
    </xf>
    <xf numFmtId="0" fontId="127" fillId="0" borderId="16" xfId="52" applyFont="1" applyBorder="1" applyAlignment="1" applyProtection="1">
      <alignment horizontal="right" vertical="center"/>
    </xf>
    <xf numFmtId="0" fontId="127" fillId="0" borderId="23" xfId="52" applyFont="1" applyBorder="1" applyAlignment="1">
      <alignment horizontal="left" vertical="center"/>
    </xf>
    <xf numFmtId="0" fontId="8" fillId="2" borderId="49" xfId="52" applyFont="1" applyFill="1" applyBorder="1" applyAlignment="1" applyProtection="1">
      <alignment horizontal="center" vertical="center"/>
    </xf>
    <xf numFmtId="0" fontId="127" fillId="0" borderId="20" xfId="52" applyFont="1" applyBorder="1" applyAlignment="1">
      <alignment horizontal="right" vertical="center"/>
    </xf>
    <xf numFmtId="0" fontId="127" fillId="0" borderId="5" xfId="52" applyFont="1" applyBorder="1" applyAlignment="1">
      <alignment horizontal="left" vertical="center"/>
    </xf>
    <xf numFmtId="166" fontId="8" fillId="2" borderId="15" xfId="52" applyNumberFormat="1" applyFont="1" applyFill="1" applyBorder="1" applyAlignment="1" applyProtection="1">
      <alignment horizontal="center" vertical="center"/>
    </xf>
    <xf numFmtId="0" fontId="127" fillId="2" borderId="33" xfId="52" applyFont="1" applyFill="1" applyBorder="1" applyAlignment="1" applyProtection="1">
      <alignment horizontal="center" vertical="center"/>
    </xf>
    <xf numFmtId="210" fontId="127" fillId="2" borderId="33" xfId="52" applyNumberFormat="1" applyFont="1" applyFill="1" applyBorder="1" applyAlignment="1" applyProtection="1">
      <alignment horizontal="center" vertical="center"/>
    </xf>
    <xf numFmtId="0" fontId="127" fillId="0" borderId="39" xfId="52" applyFont="1" applyBorder="1" applyAlignment="1" applyProtection="1">
      <alignment horizontal="centerContinuous" vertical="center"/>
    </xf>
    <xf numFmtId="0" fontId="127" fillId="0" borderId="40" xfId="52" applyFont="1" applyBorder="1" applyAlignment="1">
      <alignment horizontal="centerContinuous" vertical="center"/>
    </xf>
    <xf numFmtId="20" fontId="8" fillId="2" borderId="0" xfId="52" applyNumberFormat="1" applyFont="1" applyFill="1" applyAlignment="1" applyProtection="1">
      <alignment horizontal="center" vertical="center"/>
    </xf>
    <xf numFmtId="166" fontId="127" fillId="2" borderId="33" xfId="52" applyNumberFormat="1" applyFont="1" applyFill="1" applyBorder="1" applyAlignment="1" applyProtection="1">
      <alignment horizontal="center" vertical="center"/>
    </xf>
    <xf numFmtId="0" fontId="8" fillId="0" borderId="40" xfId="52" applyBorder="1" applyAlignment="1">
      <alignment horizontal="centerContinuous" vertical="center"/>
    </xf>
    <xf numFmtId="0" fontId="127" fillId="0" borderId="39" xfId="52" applyFont="1" applyBorder="1" applyAlignment="1" applyProtection="1">
      <alignment horizontal="right" vertical="center"/>
    </xf>
    <xf numFmtId="0" fontId="127" fillId="0" borderId="50" xfId="52" applyFont="1" applyBorder="1" applyAlignment="1">
      <alignment horizontal="left" vertical="center"/>
    </xf>
    <xf numFmtId="0" fontId="8" fillId="2" borderId="40" xfId="52" applyFont="1" applyFill="1" applyBorder="1" applyAlignment="1" applyProtection="1">
      <alignment horizontal="left" vertical="center"/>
    </xf>
    <xf numFmtId="166" fontId="8" fillId="2" borderId="40" xfId="52" applyNumberFormat="1" applyFont="1" applyFill="1" applyBorder="1" applyAlignment="1" applyProtection="1">
      <alignment horizontal="centerContinuous" vertical="center"/>
    </xf>
    <xf numFmtId="166" fontId="8" fillId="2" borderId="41" xfId="52" applyNumberFormat="1" applyFont="1" applyFill="1" applyBorder="1" applyAlignment="1" applyProtection="1">
      <alignment horizontal="centerContinuous" vertical="center"/>
    </xf>
    <xf numFmtId="166" fontId="8" fillId="2" borderId="41" xfId="52" applyNumberFormat="1" applyFont="1" applyFill="1" applyBorder="1" applyAlignment="1" applyProtection="1">
      <alignment horizontal="center" vertical="center"/>
    </xf>
    <xf numFmtId="166" fontId="10" fillId="2" borderId="33" xfId="52" applyNumberFormat="1" applyFont="1" applyFill="1" applyBorder="1" applyAlignment="1" applyProtection="1">
      <alignment horizontal="centerContinuous" vertical="center"/>
    </xf>
    <xf numFmtId="0" fontId="8" fillId="0" borderId="33" xfId="52" applyBorder="1" applyAlignment="1">
      <alignment horizontal="centerContinuous" vertical="center"/>
    </xf>
    <xf numFmtId="166" fontId="10" fillId="2" borderId="22" xfId="52" applyNumberFormat="1" applyFont="1" applyFill="1" applyBorder="1" applyAlignment="1" applyProtection="1">
      <alignment horizontal="center" vertical="center"/>
    </xf>
    <xf numFmtId="166" fontId="10" fillId="2" borderId="65" xfId="52" applyNumberFormat="1" applyFont="1" applyFill="1" applyBorder="1" applyAlignment="1" applyProtection="1">
      <alignment horizontal="center" vertical="center"/>
    </xf>
    <xf numFmtId="211" fontId="8" fillId="2" borderId="40" xfId="52" applyNumberFormat="1" applyFont="1" applyFill="1" applyBorder="1" applyAlignment="1" applyProtection="1">
      <alignment horizontal="centerContinuous" vertical="center"/>
    </xf>
    <xf numFmtId="211" fontId="8" fillId="2" borderId="41" xfId="52" applyNumberFormat="1" applyFont="1" applyFill="1" applyBorder="1" applyAlignment="1" applyProtection="1">
      <alignment horizontal="centerContinuous" vertical="center"/>
    </xf>
    <xf numFmtId="0" fontId="8" fillId="2" borderId="41" xfId="52" applyFont="1" applyFill="1" applyBorder="1" applyAlignment="1" applyProtection="1">
      <alignment horizontal="center" vertical="center"/>
    </xf>
    <xf numFmtId="0" fontId="8" fillId="2" borderId="33" xfId="52" applyNumberFormat="1" applyFont="1" applyFill="1" applyBorder="1" applyAlignment="1" applyProtection="1">
      <alignment horizontal="center" vertical="center"/>
    </xf>
    <xf numFmtId="0" fontId="8" fillId="2" borderId="53" xfId="52" applyNumberFormat="1" applyFont="1" applyFill="1" applyBorder="1" applyAlignment="1" applyProtection="1">
      <alignment horizontal="center" vertical="center"/>
    </xf>
    <xf numFmtId="211" fontId="8" fillId="2" borderId="41" xfId="52" applyNumberFormat="1" applyFont="1" applyFill="1" applyBorder="1" applyAlignment="1" applyProtection="1">
      <alignment horizontal="center" vertical="center"/>
    </xf>
    <xf numFmtId="0" fontId="7" fillId="2" borderId="4" xfId="52" applyFont="1" applyFill="1" applyBorder="1" applyAlignment="1" applyProtection="1">
      <alignment horizontal="left" vertical="center"/>
    </xf>
    <xf numFmtId="0" fontId="7" fillId="2" borderId="0" xfId="52" applyFont="1" applyFill="1" applyBorder="1" applyAlignment="1" applyProtection="1">
      <alignment horizontal="left" vertical="center"/>
    </xf>
    <xf numFmtId="0" fontId="2" fillId="2" borderId="0" xfId="52" applyFont="1" applyFill="1" applyAlignment="1" applyProtection="1">
      <alignment horizontal="center" vertical="center"/>
    </xf>
    <xf numFmtId="0" fontId="127" fillId="2" borderId="54" xfId="52" applyFont="1" applyFill="1" applyBorder="1" applyAlignment="1" applyProtection="1">
      <alignment horizontal="center" vertical="center"/>
    </xf>
    <xf numFmtId="0" fontId="2" fillId="2" borderId="0" xfId="52" applyFont="1" applyFill="1" applyBorder="1" applyAlignment="1" applyProtection="1">
      <alignment horizontal="center" vertical="center"/>
    </xf>
    <xf numFmtId="0" fontId="10" fillId="2" borderId="0" xfId="52" applyFont="1" applyFill="1" applyBorder="1" applyAlignment="1" applyProtection="1">
      <alignment horizontal="center" vertical="center"/>
    </xf>
    <xf numFmtId="0" fontId="127" fillId="0" borderId="54" xfId="52" applyFont="1" applyBorder="1" applyAlignment="1" applyProtection="1">
      <alignment horizontal="center" vertical="center"/>
    </xf>
    <xf numFmtId="166" fontId="8" fillId="0" borderId="33" xfId="52" applyNumberFormat="1" applyFont="1" applyBorder="1" applyAlignment="1" applyProtection="1">
      <alignment horizontal="center" vertical="center"/>
    </xf>
    <xf numFmtId="0" fontId="125" fillId="2" borderId="0" xfId="52" applyFont="1" applyFill="1" applyBorder="1" applyAlignment="1" applyProtection="1">
      <alignment horizontal="center" vertical="center"/>
    </xf>
    <xf numFmtId="0" fontId="8" fillId="2" borderId="4" xfId="52" applyFont="1" applyFill="1" applyBorder="1" applyAlignment="1" applyProtection="1">
      <alignment horizontal="center" vertical="center"/>
    </xf>
    <xf numFmtId="0" fontId="8" fillId="0" borderId="0" xfId="52" applyFont="1" applyBorder="1" applyAlignment="1" applyProtection="1">
      <alignment horizontal="center" vertical="center"/>
    </xf>
    <xf numFmtId="0" fontId="8" fillId="0" borderId="33" xfId="52" applyFont="1" applyBorder="1" applyAlignment="1">
      <alignment horizontal="centerContinuous" vertical="center"/>
    </xf>
    <xf numFmtId="0" fontId="8" fillId="2" borderId="39" xfId="52" applyNumberFormat="1" applyFont="1" applyFill="1" applyBorder="1" applyAlignment="1" applyProtection="1">
      <alignment horizontal="centerContinuous" vertical="center"/>
    </xf>
    <xf numFmtId="0" fontId="8" fillId="0" borderId="50" xfId="52" applyFont="1" applyBorder="1" applyAlignment="1">
      <alignment horizontal="centerContinuous" vertical="center"/>
    </xf>
    <xf numFmtId="0" fontId="8" fillId="2" borderId="0" xfId="52" applyNumberFormat="1" applyFont="1" applyFill="1" applyBorder="1" applyAlignment="1" applyProtection="1">
      <alignment horizontal="center" vertical="center"/>
    </xf>
    <xf numFmtId="0" fontId="8" fillId="0" borderId="33" xfId="52" applyFont="1" applyBorder="1" applyAlignment="1" applyProtection="1">
      <alignment horizontal="centerContinuous" vertical="center"/>
    </xf>
    <xf numFmtId="210" fontId="8" fillId="2" borderId="39" xfId="52" applyNumberFormat="1" applyFont="1" applyFill="1" applyBorder="1" applyAlignment="1" applyProtection="1">
      <alignment horizontal="centerContinuous" vertical="center"/>
    </xf>
    <xf numFmtId="49" fontId="8" fillId="2" borderId="39" xfId="52" applyNumberFormat="1" applyFont="1" applyFill="1" applyBorder="1" applyAlignment="1" applyProtection="1">
      <alignment horizontal="centerContinuous" vertical="center"/>
    </xf>
    <xf numFmtId="0" fontId="8" fillId="2" borderId="39" xfId="52" applyFont="1" applyFill="1" applyBorder="1" applyAlignment="1" applyProtection="1">
      <alignment horizontal="centerContinuous" vertical="center"/>
    </xf>
    <xf numFmtId="0" fontId="128" fillId="2" borderId="4" xfId="52" applyFont="1" applyFill="1" applyBorder="1" applyAlignment="1" applyProtection="1">
      <alignment horizontal="center" vertical="center"/>
    </xf>
    <xf numFmtId="0" fontId="8" fillId="0" borderId="0" xfId="52" applyFont="1" applyBorder="1" applyAlignment="1" applyProtection="1">
      <alignment vertical="center"/>
    </xf>
    <xf numFmtId="0" fontId="128" fillId="2" borderId="0" xfId="52" applyFont="1" applyFill="1" applyBorder="1" applyAlignment="1" applyProtection="1">
      <alignment horizontal="center" vertical="center"/>
    </xf>
    <xf numFmtId="212" fontId="127" fillId="2" borderId="39" xfId="52" applyNumberFormat="1" applyFont="1" applyFill="1" applyBorder="1" applyAlignment="1" applyProtection="1">
      <alignment horizontal="centerContinuous" vertical="center"/>
    </xf>
    <xf numFmtId="212" fontId="127" fillId="2" borderId="41" xfId="52" applyNumberFormat="1" applyFont="1" applyFill="1" applyBorder="1" applyAlignment="1" applyProtection="1">
      <alignment horizontal="centerContinuous" vertical="center"/>
    </xf>
    <xf numFmtId="210" fontId="127" fillId="2" borderId="39" xfId="52" applyNumberFormat="1" applyFont="1" applyFill="1" applyBorder="1" applyAlignment="1" applyProtection="1">
      <alignment horizontal="centerContinuous" vertical="center"/>
    </xf>
    <xf numFmtId="0" fontId="6" fillId="2" borderId="0" xfId="52" applyFont="1" applyFill="1" applyAlignment="1" applyProtection="1">
      <alignment horizontal="center" vertical="center"/>
    </xf>
    <xf numFmtId="0" fontId="128" fillId="2" borderId="0" xfId="52" applyFont="1" applyFill="1" applyAlignment="1" applyProtection="1">
      <alignment horizontal="center" vertical="center"/>
    </xf>
    <xf numFmtId="0" fontId="8" fillId="0" borderId="4" xfId="52" applyFont="1" applyBorder="1" applyAlignment="1" applyProtection="1">
      <alignment vertical="center"/>
    </xf>
    <xf numFmtId="0" fontId="131" fillId="2" borderId="54" xfId="52" applyFont="1" applyFill="1" applyBorder="1" applyAlignment="1" applyProtection="1">
      <alignment horizontal="left" vertical="center"/>
    </xf>
    <xf numFmtId="0" fontId="132" fillId="0" borderId="33" xfId="52" applyFont="1" applyBorder="1" applyAlignment="1" applyProtection="1">
      <alignment horizontal="left" vertical="center"/>
    </xf>
    <xf numFmtId="0" fontId="133" fillId="35" borderId="33" xfId="52" applyFont="1" applyFill="1" applyBorder="1" applyAlignment="1" applyProtection="1">
      <alignment horizontal="centerContinuous" vertical="center"/>
    </xf>
    <xf numFmtId="0" fontId="132" fillId="35" borderId="33" xfId="52" applyFont="1" applyFill="1" applyBorder="1" applyAlignment="1" applyProtection="1">
      <alignment horizontal="centerContinuous" vertical="center"/>
    </xf>
    <xf numFmtId="0" fontId="127" fillId="2" borderId="39" xfId="52" applyFont="1" applyFill="1" applyBorder="1" applyAlignment="1" applyProtection="1">
      <alignment horizontal="centerContinuous" vertical="center"/>
    </xf>
    <xf numFmtId="0" fontId="127" fillId="2" borderId="41" xfId="52" applyFont="1" applyFill="1" applyBorder="1" applyAlignment="1" applyProtection="1">
      <alignment horizontal="centerContinuous" vertical="center"/>
    </xf>
    <xf numFmtId="0" fontId="125" fillId="2" borderId="4" xfId="52" applyFont="1" applyFill="1" applyBorder="1" applyAlignment="1" applyProtection="1">
      <alignment horizontal="center" vertical="center"/>
    </xf>
    <xf numFmtId="0" fontId="125" fillId="2" borderId="5" xfId="52" applyFont="1" applyFill="1" applyBorder="1" applyAlignment="1" applyProtection="1">
      <alignment horizontal="center" vertical="center"/>
    </xf>
    <xf numFmtId="0" fontId="125" fillId="2" borderId="0" xfId="52" applyFont="1" applyFill="1" applyBorder="1" applyAlignment="1" applyProtection="1">
      <alignment horizontal="left" vertical="center"/>
    </xf>
    <xf numFmtId="166" fontId="125" fillId="2" borderId="0" xfId="52" applyNumberFormat="1" applyFont="1" applyFill="1" applyBorder="1" applyAlignment="1" applyProtection="1">
      <alignment horizontal="center" vertical="center"/>
    </xf>
    <xf numFmtId="0" fontId="125" fillId="2" borderId="6" xfId="52" applyFont="1" applyFill="1" applyBorder="1" applyAlignment="1" applyProtection="1">
      <alignment horizontal="center" vertical="center"/>
    </xf>
    <xf numFmtId="0" fontId="125" fillId="2" borderId="8" xfId="52" applyFont="1" applyFill="1" applyBorder="1" applyAlignment="1" applyProtection="1">
      <alignment horizontal="center" vertical="center"/>
    </xf>
    <xf numFmtId="0" fontId="125" fillId="2" borderId="7" xfId="52" applyFont="1" applyFill="1" applyBorder="1" applyAlignment="1" applyProtection="1">
      <alignment horizontal="center" vertical="center"/>
    </xf>
    <xf numFmtId="0" fontId="125" fillId="2" borderId="20" xfId="52" applyFont="1" applyFill="1" applyBorder="1" applyAlignment="1" applyProtection="1">
      <alignment horizontal="center" vertical="center"/>
    </xf>
    <xf numFmtId="0" fontId="8" fillId="0" borderId="0" xfId="52" applyAlignment="1">
      <alignment vertical="center"/>
    </xf>
    <xf numFmtId="0" fontId="8" fillId="0" borderId="0" xfId="52" applyAlignment="1">
      <alignment horizontal="left" vertical="center"/>
    </xf>
    <xf numFmtId="0" fontId="2" fillId="2" borderId="0" xfId="52" applyFont="1" applyFill="1" applyBorder="1" applyAlignment="1" applyProtection="1">
      <alignment horizontal="right" vertical="center"/>
      <protection locked="0"/>
    </xf>
    <xf numFmtId="0" fontId="2" fillId="0" borderId="0" xfId="52" applyFont="1" applyBorder="1" applyAlignment="1" applyProtection="1">
      <alignment horizontal="left" vertical="center"/>
      <protection locked="0"/>
    </xf>
    <xf numFmtId="0" fontId="8" fillId="0" borderId="0" xfId="52" applyBorder="1" applyAlignment="1">
      <alignment horizontal="left" vertical="center"/>
    </xf>
    <xf numFmtId="0" fontId="2" fillId="0" borderId="0" xfId="52" applyFont="1" applyBorder="1" applyAlignment="1">
      <alignment vertical="center"/>
    </xf>
    <xf numFmtId="0" fontId="2" fillId="0" borderId="0" xfId="52" applyFont="1" applyBorder="1" applyAlignment="1">
      <alignment horizontal="left" vertical="center"/>
    </xf>
    <xf numFmtId="0" fontId="2" fillId="0" borderId="0" xfId="52" applyFont="1" applyBorder="1" applyAlignment="1">
      <alignment vertical="top"/>
    </xf>
    <xf numFmtId="0" fontId="8" fillId="0" borderId="0" xfId="52" applyAlignment="1">
      <alignment vertical="top"/>
    </xf>
    <xf numFmtId="0" fontId="126" fillId="2" borderId="55" xfId="52" applyFont="1" applyFill="1" applyBorder="1" applyAlignment="1" applyProtection="1">
      <alignment horizontal="left" vertical="center"/>
      <protection locked="0"/>
    </xf>
    <xf numFmtId="0" fontId="20" fillId="0" borderId="4" xfId="52" applyFont="1" applyBorder="1" applyAlignment="1">
      <alignment horizontal="left" vertical="top" indent="1"/>
    </xf>
    <xf numFmtId="0" fontId="20" fillId="0" borderId="0" xfId="52" applyFont="1" applyBorder="1" applyAlignment="1">
      <alignment vertical="top"/>
    </xf>
    <xf numFmtId="0" fontId="20" fillId="0" borderId="38" xfId="52" applyFont="1" applyBorder="1" applyAlignment="1">
      <alignment vertical="top"/>
    </xf>
    <xf numFmtId="0" fontId="2" fillId="0" borderId="0" xfId="52" applyFont="1" applyAlignment="1">
      <alignment vertical="top"/>
    </xf>
    <xf numFmtId="0" fontId="10" fillId="0" borderId="4" xfId="52" applyFont="1" applyBorder="1" applyAlignment="1"/>
    <xf numFmtId="0" fontId="10" fillId="0" borderId="0" xfId="52" applyFont="1" applyBorder="1" applyAlignment="1">
      <alignment vertical="center"/>
    </xf>
    <xf numFmtId="0" fontId="2" fillId="0" borderId="4" xfId="52" applyFont="1" applyBorder="1" applyAlignment="1">
      <alignment horizontal="left" vertical="center" indent="1"/>
    </xf>
    <xf numFmtId="0" fontId="2" fillId="0" borderId="5" xfId="52" applyFont="1" applyBorder="1" applyAlignment="1">
      <alignment vertical="center"/>
    </xf>
    <xf numFmtId="0" fontId="8" fillId="0" borderId="0" xfId="52" applyBorder="1" applyAlignment="1">
      <alignment vertical="center"/>
    </xf>
    <xf numFmtId="0" fontId="10" fillId="0" borderId="4" xfId="52" applyFont="1" applyFill="1" applyBorder="1" applyAlignment="1"/>
    <xf numFmtId="0" fontId="2" fillId="0" borderId="0" xfId="52" applyFont="1" applyFill="1" applyBorder="1" applyAlignment="1">
      <alignment vertical="center"/>
    </xf>
    <xf numFmtId="0" fontId="20" fillId="0" borderId="0" xfId="52" applyFont="1" applyFill="1" applyBorder="1" applyAlignment="1"/>
    <xf numFmtId="0" fontId="2" fillId="0" borderId="5" xfId="52" applyFont="1" applyFill="1" applyBorder="1" applyAlignment="1">
      <alignment vertical="center"/>
    </xf>
    <xf numFmtId="0" fontId="8" fillId="0" borderId="0" xfId="52" applyFill="1" applyAlignment="1">
      <alignment vertical="center"/>
    </xf>
    <xf numFmtId="0" fontId="2" fillId="0" borderId="4" xfId="52" applyFont="1" applyFill="1" applyBorder="1" applyAlignment="1">
      <alignment vertical="center"/>
    </xf>
    <xf numFmtId="0" fontId="8" fillId="0" borderId="4" xfId="52" applyFont="1" applyFill="1" applyBorder="1" applyAlignment="1">
      <alignment vertical="center"/>
    </xf>
    <xf numFmtId="0" fontId="2" fillId="0" borderId="4" xfId="52" applyFont="1" applyBorder="1" applyAlignment="1">
      <alignment vertical="center"/>
    </xf>
    <xf numFmtId="0" fontId="8" fillId="0" borderId="4" xfId="52" applyFont="1" applyBorder="1" applyAlignment="1">
      <alignment vertical="center"/>
    </xf>
    <xf numFmtId="0" fontId="8" fillId="0" borderId="0" xfId="52" applyFont="1" applyBorder="1" applyAlignment="1">
      <alignment vertical="center"/>
    </xf>
    <xf numFmtId="0" fontId="139" fillId="0" borderId="4" xfId="52" applyFont="1" applyBorder="1" applyAlignment="1">
      <alignment horizontal="left" vertical="center"/>
    </xf>
    <xf numFmtId="0" fontId="139" fillId="0" borderId="0" xfId="52" applyFont="1" applyBorder="1" applyAlignment="1"/>
    <xf numFmtId="0" fontId="139" fillId="2" borderId="0" xfId="52" applyFont="1" applyFill="1" applyBorder="1" applyAlignment="1">
      <alignment horizontal="left" vertical="center" indent="1"/>
    </xf>
    <xf numFmtId="0" fontId="140" fillId="0" borderId="55" xfId="52" applyFont="1" applyFill="1" applyBorder="1" applyAlignment="1">
      <alignment horizontal="left" vertical="center" indent="1"/>
    </xf>
    <xf numFmtId="0" fontId="140" fillId="0" borderId="0" xfId="52" applyFont="1" applyFill="1" applyBorder="1" applyAlignment="1">
      <alignment horizontal="left" vertical="center"/>
    </xf>
    <xf numFmtId="0" fontId="140" fillId="0" borderId="55" xfId="52" applyFont="1" applyFill="1" applyBorder="1" applyAlignment="1">
      <alignment horizontal="center" vertical="center"/>
    </xf>
    <xf numFmtId="0" fontId="139" fillId="0" borderId="0" xfId="52" applyFont="1" applyBorder="1" applyAlignment="1">
      <alignment horizontal="left" vertical="center"/>
    </xf>
    <xf numFmtId="0" fontId="139" fillId="2" borderId="5" xfId="52" applyFont="1" applyFill="1" applyBorder="1" applyAlignment="1">
      <alignment horizontal="left" vertical="center"/>
    </xf>
    <xf numFmtId="0" fontId="8" fillId="0" borderId="4" xfId="52" applyFont="1" applyBorder="1" applyAlignment="1">
      <alignment horizontal="left" vertical="center"/>
    </xf>
    <xf numFmtId="0" fontId="8" fillId="0" borderId="0" xfId="52" applyFont="1" applyBorder="1" applyAlignment="1">
      <alignment horizontal="left" vertical="center"/>
    </xf>
    <xf numFmtId="0" fontId="2" fillId="2" borderId="0" xfId="52" applyFont="1" applyFill="1" applyBorder="1" applyAlignment="1" applyProtection="1">
      <alignment horizontal="center" vertical="center"/>
      <protection locked="0"/>
    </xf>
    <xf numFmtId="0" fontId="2" fillId="0" borderId="4" xfId="52" applyFont="1" applyBorder="1" applyAlignment="1" applyProtection="1">
      <alignment vertical="center"/>
      <protection locked="0"/>
    </xf>
    <xf numFmtId="0" fontId="2" fillId="0" borderId="0" xfId="52" applyFont="1" applyBorder="1" applyAlignment="1" applyProtection="1">
      <alignment vertical="center"/>
      <protection locked="0"/>
    </xf>
    <xf numFmtId="0" fontId="2" fillId="0" borderId="0" xfId="52" applyFont="1" applyBorder="1" applyAlignment="1" applyProtection="1">
      <alignment horizontal="center" vertical="center"/>
      <protection locked="0"/>
    </xf>
    <xf numFmtId="0" fontId="8" fillId="0" borderId="0" xfId="52" applyFont="1" applyBorder="1" applyAlignment="1" applyProtection="1">
      <alignment vertical="center"/>
      <protection locked="0"/>
    </xf>
    <xf numFmtId="0" fontId="8" fillId="0" borderId="5" xfId="52" applyFont="1" applyBorder="1" applyAlignment="1" applyProtection="1">
      <alignment vertical="center"/>
      <protection locked="0"/>
    </xf>
    <xf numFmtId="0" fontId="141" fillId="0" borderId="0" xfId="1218" applyAlignment="1" applyProtection="1">
      <alignment vertical="center"/>
    </xf>
    <xf numFmtId="0" fontId="2" fillId="0" borderId="0" xfId="52" applyFont="1" applyFill="1" applyBorder="1" applyAlignment="1">
      <alignment horizontal="center" vertical="center"/>
    </xf>
    <xf numFmtId="0" fontId="8" fillId="0" borderId="0" xfId="52" applyFont="1" applyFill="1" applyBorder="1" applyAlignment="1">
      <alignment horizontal="left" vertical="center"/>
    </xf>
    <xf numFmtId="0" fontId="2" fillId="0" borderId="0" xfId="52" applyFont="1" applyFill="1" applyBorder="1" applyAlignment="1">
      <alignment horizontal="right" vertical="center"/>
    </xf>
    <xf numFmtId="0" fontId="8" fillId="0" borderId="0" xfId="52" applyFill="1" applyBorder="1" applyAlignment="1">
      <alignment horizontal="right" vertical="center"/>
    </xf>
    <xf numFmtId="0" fontId="8" fillId="0" borderId="5" xfId="52" applyFont="1" applyFill="1" applyBorder="1" applyAlignment="1">
      <alignment horizontal="left" vertical="center"/>
    </xf>
    <xf numFmtId="0" fontId="2" fillId="0" borderId="6" xfId="52" applyFont="1" applyBorder="1" applyAlignment="1">
      <alignment vertical="center"/>
    </xf>
    <xf numFmtId="0" fontId="2" fillId="0" borderId="8" xfId="52" applyFont="1" applyBorder="1" applyAlignment="1">
      <alignment vertical="center"/>
    </xf>
    <xf numFmtId="0" fontId="2" fillId="2" borderId="110" xfId="52" applyFont="1" applyFill="1" applyBorder="1" applyAlignment="1">
      <alignment vertical="center"/>
    </xf>
    <xf numFmtId="0" fontId="2" fillId="2" borderId="111" xfId="52" applyFont="1" applyFill="1" applyBorder="1" applyAlignment="1">
      <alignment vertical="center"/>
    </xf>
    <xf numFmtId="0" fontId="20" fillId="2" borderId="0" xfId="52" applyFont="1" applyFill="1"/>
    <xf numFmtId="0" fontId="20" fillId="0" borderId="0" xfId="52" applyFont="1" applyBorder="1" applyAlignment="1">
      <alignment vertical="center"/>
    </xf>
    <xf numFmtId="0" fontId="143" fillId="0" borderId="0" xfId="52" applyFont="1" applyBorder="1" applyAlignment="1">
      <alignment vertical="center"/>
    </xf>
    <xf numFmtId="0" fontId="144" fillId="0" borderId="0" xfId="52" applyFont="1" applyBorder="1" applyAlignment="1">
      <alignment vertical="center"/>
    </xf>
    <xf numFmtId="0" fontId="145" fillId="0" borderId="0" xfId="1218" applyFont="1" applyBorder="1" applyAlignment="1" applyProtection="1">
      <alignment horizontal="right" vertical="center"/>
    </xf>
    <xf numFmtId="0" fontId="88" fillId="2" borderId="41" xfId="0" applyFont="1" applyFill="1" applyBorder="1" applyAlignment="1">
      <alignment vertical="center"/>
    </xf>
    <xf numFmtId="0" fontId="109" fillId="0" borderId="0" xfId="0" applyNumberFormat="1" applyFont="1" applyAlignment="1">
      <alignment vertical="top" wrapText="1"/>
    </xf>
    <xf numFmtId="0" fontId="0" fillId="0" borderId="0" xfId="0" applyNumberFormat="1" applyAlignment="1">
      <alignment vertical="top" wrapText="1"/>
    </xf>
    <xf numFmtId="0" fontId="0" fillId="0" borderId="114" xfId="0" applyNumberFormat="1" applyBorder="1" applyAlignment="1">
      <alignment vertical="top" wrapText="1"/>
    </xf>
    <xf numFmtId="0" fontId="0" fillId="0" borderId="36" xfId="0" applyNumberFormat="1" applyBorder="1" applyAlignment="1">
      <alignment vertical="top" wrapText="1"/>
    </xf>
    <xf numFmtId="0" fontId="109"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36" xfId="0" applyNumberFormat="1" applyBorder="1" applyAlignment="1">
      <alignment horizontal="center" vertical="top" wrapText="1"/>
    </xf>
    <xf numFmtId="0" fontId="0" fillId="0" borderId="115" xfId="0" applyNumberFormat="1" applyBorder="1" applyAlignment="1">
      <alignment horizontal="center" vertical="top" wrapText="1"/>
    </xf>
    <xf numFmtId="0" fontId="74" fillId="0" borderId="0" xfId="0" applyFont="1" applyFill="1" applyBorder="1" applyAlignment="1">
      <alignment vertical="center"/>
    </xf>
    <xf numFmtId="0" fontId="112" fillId="0" borderId="0" xfId="0" applyFont="1" applyBorder="1" applyAlignment="1">
      <alignment vertical="center"/>
    </xf>
    <xf numFmtId="0" fontId="76" fillId="27" borderId="33" xfId="0" applyFont="1" applyFill="1" applyBorder="1" applyAlignment="1">
      <alignment horizontal="center" vertical="center"/>
    </xf>
    <xf numFmtId="0" fontId="126" fillId="0" borderId="116" xfId="52" applyFont="1" applyFill="1" applyBorder="1" applyAlignment="1">
      <alignment vertical="center"/>
    </xf>
    <xf numFmtId="0" fontId="31" fillId="27" borderId="0" xfId="69" quotePrefix="1" applyFont="1" applyFill="1" applyBorder="1" applyAlignment="1" applyProtection="1">
      <alignment vertical="center"/>
      <protection locked="0" hidden="1"/>
    </xf>
    <xf numFmtId="0" fontId="7" fillId="0" borderId="0" xfId="67" applyFont="1" applyBorder="1" applyAlignment="1">
      <alignment horizontal="center" vertical="center"/>
    </xf>
    <xf numFmtId="0" fontId="7" fillId="0" borderId="99" xfId="67" applyFont="1" applyBorder="1" applyAlignment="1">
      <alignment horizontal="center" vertical="center"/>
    </xf>
    <xf numFmtId="0" fontId="7" fillId="0" borderId="33" xfId="67" applyFont="1" applyBorder="1"/>
    <xf numFmtId="0" fontId="8" fillId="0" borderId="33" xfId="67" applyBorder="1"/>
    <xf numFmtId="0" fontId="7" fillId="0" borderId="33" xfId="67" applyFont="1" applyBorder="1" applyAlignment="1">
      <alignment horizontal="left"/>
    </xf>
    <xf numFmtId="0" fontId="110" fillId="0" borderId="33" xfId="67" applyFont="1" applyBorder="1"/>
    <xf numFmtId="0" fontId="111" fillId="0" borderId="33" xfId="67" applyFont="1" applyBorder="1"/>
    <xf numFmtId="0" fontId="8" fillId="0" borderId="33" xfId="67" applyBorder="1" applyAlignment="1">
      <alignment horizontal="right"/>
    </xf>
    <xf numFmtId="0" fontId="110" fillId="0" borderId="33" xfId="67" applyFont="1" applyBorder="1" applyAlignment="1">
      <alignment horizontal="left"/>
    </xf>
    <xf numFmtId="0" fontId="8" fillId="0" borderId="33" xfId="67" applyBorder="1" applyAlignment="1">
      <alignment horizontal="center"/>
    </xf>
    <xf numFmtId="0" fontId="150" fillId="6" borderId="3" xfId="0" applyFont="1" applyFill="1" applyBorder="1"/>
    <xf numFmtId="0" fontId="147" fillId="6" borderId="34" xfId="0" applyFont="1" applyFill="1" applyBorder="1"/>
    <xf numFmtId="0" fontId="147" fillId="6" borderId="33" xfId="0" applyFont="1" applyFill="1" applyBorder="1"/>
    <xf numFmtId="0" fontId="148" fillId="6" borderId="0" xfId="0" applyFont="1" applyFill="1" applyBorder="1"/>
    <xf numFmtId="0" fontId="147" fillId="6" borderId="6" xfId="0" applyFont="1" applyFill="1" applyBorder="1"/>
    <xf numFmtId="0" fontId="150" fillId="6" borderId="8" xfId="0" applyFont="1" applyFill="1" applyBorder="1" applyAlignment="1">
      <alignment horizontal="center"/>
    </xf>
    <xf numFmtId="0" fontId="150" fillId="6" borderId="8" xfId="0" applyFont="1" applyFill="1" applyBorder="1" applyAlignment="1"/>
    <xf numFmtId="0" fontId="150" fillId="0" borderId="8" xfId="0" applyFont="1" applyFill="1" applyBorder="1" applyAlignment="1">
      <alignment wrapText="1"/>
    </xf>
    <xf numFmtId="0" fontId="150" fillId="0" borderId="8" xfId="0" applyFont="1" applyFill="1" applyBorder="1"/>
    <xf numFmtId="0" fontId="150" fillId="6" borderId="8" xfId="0" applyFont="1" applyFill="1" applyBorder="1"/>
    <xf numFmtId="0" fontId="147" fillId="6" borderId="35" xfId="0" applyFont="1" applyFill="1" applyBorder="1"/>
    <xf numFmtId="0" fontId="152" fillId="6" borderId="139" xfId="0" applyFont="1" applyFill="1" applyBorder="1" applyAlignment="1">
      <alignment horizontal="center" vertical="center" wrapText="1"/>
    </xf>
    <xf numFmtId="0" fontId="152" fillId="0" borderId="141" xfId="0" applyFont="1" applyFill="1" applyBorder="1" applyAlignment="1">
      <alignment horizontal="center" vertical="center" wrapText="1"/>
    </xf>
    <xf numFmtId="0" fontId="152" fillId="6" borderId="142" xfId="0" applyFont="1" applyFill="1" applyBorder="1" applyAlignment="1">
      <alignment horizontal="center" vertical="center" wrapText="1"/>
    </xf>
    <xf numFmtId="0" fontId="152" fillId="6" borderId="143" xfId="0" applyFont="1" applyFill="1" applyBorder="1" applyAlignment="1">
      <alignment vertical="center" wrapText="1"/>
    </xf>
    <xf numFmtId="0" fontId="152" fillId="6" borderId="85" xfId="0" applyFont="1" applyFill="1" applyBorder="1" applyAlignment="1">
      <alignment vertical="center" wrapText="1"/>
    </xf>
    <xf numFmtId="0" fontId="154" fillId="0" borderId="144" xfId="0" applyFont="1" applyFill="1" applyBorder="1" applyAlignment="1">
      <alignment horizontal="center" vertical="center" wrapText="1"/>
    </xf>
    <xf numFmtId="0" fontId="155" fillId="6" borderId="33" xfId="0" applyFont="1" applyFill="1" applyBorder="1" applyAlignment="1">
      <alignment horizontal="center" vertical="center" wrapText="1"/>
    </xf>
    <xf numFmtId="0" fontId="154" fillId="0" borderId="144" xfId="0" quotePrefix="1" applyFont="1" applyFill="1" applyBorder="1" applyAlignment="1">
      <alignment horizontal="center" vertical="center" wrapText="1"/>
    </xf>
    <xf numFmtId="0" fontId="156" fillId="6" borderId="53" xfId="0" quotePrefix="1" applyFont="1" applyFill="1" applyBorder="1" applyAlignment="1">
      <alignment horizontal="center" vertical="center" wrapText="1"/>
    </xf>
    <xf numFmtId="0" fontId="154" fillId="0" borderId="130" xfId="0" quotePrefix="1" applyFont="1" applyFill="1" applyBorder="1" applyAlignment="1">
      <alignment horizontal="center" vertical="center" wrapText="1"/>
    </xf>
    <xf numFmtId="0" fontId="155" fillId="6" borderId="15" xfId="0" quotePrefix="1" applyFont="1" applyFill="1" applyBorder="1" applyAlignment="1">
      <alignment horizontal="center" vertical="center" wrapText="1"/>
    </xf>
    <xf numFmtId="0" fontId="159" fillId="6" borderId="53" xfId="0" quotePrefix="1" applyFont="1" applyFill="1" applyBorder="1" applyAlignment="1">
      <alignment horizontal="center" vertical="center" wrapText="1"/>
    </xf>
    <xf numFmtId="0" fontId="160" fillId="0" borderId="146" xfId="0" applyFont="1" applyBorder="1" applyAlignment="1">
      <alignment horizontal="center" vertical="center" wrapText="1"/>
    </xf>
    <xf numFmtId="2" fontId="0" fillId="0" borderId="22" xfId="0" quotePrefix="1" applyNumberFormat="1" applyFont="1" applyFill="1" applyBorder="1" applyAlignment="1">
      <alignment horizontal="center" vertical="center" wrapText="1"/>
    </xf>
    <xf numFmtId="0" fontId="160" fillId="0" borderId="147" xfId="0" applyFont="1" applyBorder="1" applyAlignment="1">
      <alignment horizontal="center" vertical="center" wrapText="1"/>
    </xf>
    <xf numFmtId="0" fontId="153" fillId="0" borderId="56" xfId="1" quotePrefix="1" applyFont="1" applyBorder="1" applyAlignment="1">
      <alignment horizontal="center" vertical="center" wrapText="1"/>
    </xf>
    <xf numFmtId="0" fontId="154" fillId="0" borderId="128" xfId="0" applyFont="1" applyFill="1" applyBorder="1" applyAlignment="1">
      <alignment horizontal="center" vertical="center" wrapText="1"/>
    </xf>
    <xf numFmtId="0" fontId="155" fillId="6" borderId="22" xfId="0" applyFont="1" applyFill="1" applyBorder="1" applyAlignment="1">
      <alignment horizontal="center" vertical="center" wrapText="1"/>
    </xf>
    <xf numFmtId="0" fontId="154" fillId="0" borderId="128" xfId="0" quotePrefix="1" applyFont="1" applyFill="1" applyBorder="1" applyAlignment="1">
      <alignment horizontal="center" vertical="center" wrapText="1"/>
    </xf>
    <xf numFmtId="0" fontId="156" fillId="6" borderId="65" xfId="0" quotePrefix="1" applyFont="1" applyFill="1" applyBorder="1" applyAlignment="1">
      <alignment horizontal="center" vertical="center" wrapText="1"/>
    </xf>
    <xf numFmtId="0" fontId="154" fillId="0" borderId="33" xfId="0" quotePrefix="1" applyFont="1" applyFill="1" applyBorder="1" applyAlignment="1">
      <alignment horizontal="center" vertical="center" wrapText="1"/>
    </xf>
    <xf numFmtId="0" fontId="155" fillId="6" borderId="33" xfId="0" quotePrefix="1" applyFont="1" applyFill="1" applyBorder="1" applyAlignment="1">
      <alignment horizontal="center" vertical="center" wrapText="1"/>
    </xf>
    <xf numFmtId="0" fontId="154" fillId="0" borderId="37" xfId="0" quotePrefix="1" applyFont="1" applyFill="1" applyBorder="1" applyAlignment="1">
      <alignment horizontal="center" vertical="center" wrapText="1"/>
    </xf>
    <xf numFmtId="0" fontId="77" fillId="0" borderId="4" xfId="1" applyFont="1" applyBorder="1" applyAlignment="1">
      <alignment horizontal="center" vertical="center" wrapText="1"/>
    </xf>
    <xf numFmtId="0" fontId="74" fillId="0" borderId="33" xfId="1" quotePrefix="1" applyFont="1" applyBorder="1" applyAlignment="1">
      <alignment horizontal="center" vertical="center" wrapText="1"/>
    </xf>
    <xf numFmtId="0" fontId="0" fillId="0" borderId="0" xfId="0" applyFill="1" applyBorder="1"/>
    <xf numFmtId="0" fontId="0" fillId="0" borderId="0" xfId="0" applyBorder="1" applyAlignment="1">
      <alignment horizontal="center" vertical="center"/>
    </xf>
    <xf numFmtId="0" fontId="0" fillId="0" borderId="8" xfId="0" applyBorder="1" applyAlignment="1">
      <alignment horizontal="center"/>
    </xf>
    <xf numFmtId="0" fontId="0" fillId="0" borderId="8" xfId="0" applyFill="1" applyBorder="1"/>
    <xf numFmtId="0" fontId="0" fillId="0" borderId="8" xfId="0" applyBorder="1" applyAlignment="1">
      <alignment horizontal="center" vertical="center"/>
    </xf>
    <xf numFmtId="0" fontId="74" fillId="0" borderId="5" xfId="0" applyFont="1" applyFill="1" applyBorder="1" applyAlignment="1">
      <alignment horizontal="left"/>
    </xf>
    <xf numFmtId="0" fontId="74" fillId="0" borderId="2" xfId="0" applyFont="1" applyFill="1" applyBorder="1" applyAlignment="1">
      <alignment horizontal="left"/>
    </xf>
    <xf numFmtId="0" fontId="75" fillId="0" borderId="84" xfId="0" applyFont="1" applyFill="1" applyBorder="1" applyAlignment="1">
      <alignment horizontal="center" vertical="center" wrapText="1"/>
    </xf>
    <xf numFmtId="0" fontId="75" fillId="0" borderId="33"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39"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75" fillId="0" borderId="83" xfId="0" quotePrefix="1" applyFont="1" applyFill="1" applyBorder="1" applyAlignment="1">
      <alignment horizontal="center" vertical="center" wrapText="1"/>
    </xf>
    <xf numFmtId="0" fontId="75" fillId="0" borderId="35"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protection locked="0"/>
    </xf>
    <xf numFmtId="14" fontId="74" fillId="0" borderId="2" xfId="0" applyNumberFormat="1" applyFont="1" applyFill="1" applyBorder="1" applyAlignment="1">
      <alignment horizontal="left"/>
    </xf>
    <xf numFmtId="0" fontId="75" fillId="0" borderId="33" xfId="0" applyFont="1" applyFill="1" applyBorder="1" applyAlignment="1">
      <alignment horizontal="center" vertical="center" wrapText="1"/>
    </xf>
    <xf numFmtId="0" fontId="75" fillId="0" borderId="20" xfId="0" applyFont="1" applyFill="1" applyBorder="1" applyAlignment="1">
      <alignment horizontal="center" vertical="center" wrapText="1"/>
    </xf>
    <xf numFmtId="0" fontId="75" fillId="0" borderId="26" xfId="0" applyFont="1" applyFill="1" applyBorder="1" applyAlignment="1">
      <alignment horizontal="center" vertical="center" wrapText="1"/>
    </xf>
    <xf numFmtId="0" fontId="76" fillId="0" borderId="25" xfId="0" applyFont="1" applyFill="1" applyBorder="1" applyAlignment="1">
      <alignment horizontal="center" vertical="center" wrapText="1"/>
    </xf>
    <xf numFmtId="0" fontId="84" fillId="0" borderId="53" xfId="0" applyFont="1" applyFill="1" applyBorder="1" applyAlignment="1" applyProtection="1">
      <alignment horizontal="center" vertical="center" textRotation="90"/>
    </xf>
    <xf numFmtId="0" fontId="91" fillId="0" borderId="53" xfId="0" applyFont="1" applyFill="1" applyBorder="1" applyAlignment="1" applyProtection="1">
      <alignment horizontal="center" vertical="top" wrapText="1"/>
    </xf>
    <xf numFmtId="0" fontId="86" fillId="0" borderId="54" xfId="0" applyFont="1" applyFill="1" applyBorder="1" applyAlignment="1" applyProtection="1">
      <alignment horizontal="center" vertical="center" wrapText="1"/>
      <protection locked="0"/>
    </xf>
    <xf numFmtId="0" fontId="96" fillId="0" borderId="53" xfId="0" applyFont="1" applyFill="1" applyBorder="1" applyAlignment="1">
      <alignment horizontal="center" vertical="center"/>
    </xf>
    <xf numFmtId="0" fontId="94" fillId="0" borderId="35" xfId="0" applyFont="1" applyFill="1" applyBorder="1" applyAlignment="1">
      <alignment horizontal="center" vertical="center"/>
    </xf>
    <xf numFmtId="0" fontId="89" fillId="2" borderId="35" xfId="0" applyFont="1" applyFill="1" applyBorder="1" applyAlignment="1">
      <alignment horizontal="center" vertical="center" wrapText="1"/>
    </xf>
    <xf numFmtId="0" fontId="94" fillId="27" borderId="35" xfId="0" applyFont="1" applyFill="1" applyBorder="1" applyAlignment="1">
      <alignment horizontal="center" vertical="center"/>
    </xf>
    <xf numFmtId="0" fontId="78" fillId="0" borderId="35" xfId="0" applyFont="1" applyFill="1" applyBorder="1" applyAlignment="1">
      <alignment horizontal="center" vertical="center" wrapText="1"/>
    </xf>
    <xf numFmtId="0" fontId="89" fillId="0" borderId="35" xfId="0" applyFont="1" applyFill="1" applyBorder="1" applyAlignment="1" applyProtection="1">
      <alignment horizontal="center" vertical="center" wrapText="1"/>
      <protection locked="0"/>
    </xf>
    <xf numFmtId="0" fontId="89" fillId="27" borderId="35" xfId="0" applyFont="1" applyFill="1" applyBorder="1" applyAlignment="1" applyProtection="1">
      <alignment horizontal="center" vertical="center" wrapText="1"/>
    </xf>
    <xf numFmtId="1" fontId="89" fillId="27" borderId="35" xfId="0" applyNumberFormat="1" applyFont="1" applyFill="1" applyBorder="1" applyAlignment="1" applyProtection="1">
      <alignment horizontal="center" vertical="center" wrapText="1"/>
    </xf>
    <xf numFmtId="0" fontId="89" fillId="0" borderId="35" xfId="0" applyFont="1" applyFill="1" applyBorder="1" applyAlignment="1" applyProtection="1">
      <alignment horizontal="center" vertical="top" wrapText="1"/>
      <protection locked="0"/>
    </xf>
    <xf numFmtId="0" fontId="90" fillId="0" borderId="35" xfId="0" applyFont="1" applyFill="1" applyBorder="1" applyAlignment="1" applyProtection="1">
      <alignment horizontal="center" vertical="top" wrapText="1"/>
      <protection locked="0"/>
    </xf>
    <xf numFmtId="0" fontId="91" fillId="0" borderId="44" xfId="0" applyFont="1" applyFill="1" applyBorder="1" applyAlignment="1" applyProtection="1">
      <alignment horizontal="center" vertical="top" wrapText="1"/>
    </xf>
    <xf numFmtId="0" fontId="86" fillId="0" borderId="101" xfId="0" applyFont="1" applyFill="1" applyBorder="1" applyAlignment="1" applyProtection="1">
      <alignment horizontal="center" vertical="center" wrapText="1"/>
      <protection locked="0"/>
    </xf>
    <xf numFmtId="0" fontId="86" fillId="27" borderId="34" xfId="0" applyFont="1" applyFill="1" applyBorder="1" applyAlignment="1" applyProtection="1">
      <alignment horizontal="center" vertical="center" wrapText="1"/>
      <protection locked="0"/>
    </xf>
    <xf numFmtId="0" fontId="89" fillId="27" borderId="34" xfId="0" applyFont="1" applyFill="1" applyBorder="1" applyAlignment="1" applyProtection="1">
      <alignment horizontal="center" vertical="center" wrapText="1"/>
      <protection locked="0"/>
    </xf>
    <xf numFmtId="0" fontId="89" fillId="27" borderId="34" xfId="0" applyFont="1" applyFill="1" applyBorder="1" applyAlignment="1" applyProtection="1">
      <alignment horizontal="center" vertical="center" wrapText="1"/>
    </xf>
    <xf numFmtId="0" fontId="89" fillId="27" borderId="34" xfId="0" applyFont="1" applyFill="1" applyBorder="1" applyAlignment="1" applyProtection="1">
      <alignment horizontal="center" vertical="top" wrapText="1"/>
      <protection locked="0"/>
    </xf>
    <xf numFmtId="1" fontId="89" fillId="27" borderId="34" xfId="0" applyNumberFormat="1" applyFont="1" applyFill="1" applyBorder="1" applyAlignment="1" applyProtection="1">
      <alignment horizontal="center" vertical="center" wrapText="1"/>
    </xf>
    <xf numFmtId="0" fontId="89" fillId="0" borderId="34" xfId="0" applyFont="1" applyFill="1" applyBorder="1" applyAlignment="1" applyProtection="1">
      <alignment horizontal="center" vertical="top" wrapText="1"/>
      <protection locked="0"/>
    </xf>
    <xf numFmtId="0" fontId="90" fillId="0" borderId="34" xfId="0" applyFont="1" applyFill="1" applyBorder="1" applyAlignment="1" applyProtection="1">
      <alignment horizontal="center" vertical="top" wrapText="1"/>
      <protection locked="0"/>
    </xf>
    <xf numFmtId="0" fontId="91" fillId="0" borderId="98" xfId="0" applyFont="1" applyFill="1" applyBorder="1" applyAlignment="1" applyProtection="1">
      <alignment horizontal="center" vertical="top" wrapText="1"/>
    </xf>
    <xf numFmtId="0" fontId="76" fillId="27" borderId="35" xfId="0" applyFont="1" applyFill="1" applyBorder="1" applyAlignment="1">
      <alignment horizontal="center" vertical="center"/>
    </xf>
    <xf numFmtId="0" fontId="76" fillId="27" borderId="35" xfId="0" quotePrefix="1" applyFont="1" applyFill="1" applyBorder="1" applyAlignment="1">
      <alignment horizontal="center" vertical="center" wrapText="1"/>
    </xf>
    <xf numFmtId="0" fontId="76" fillId="27" borderId="35" xfId="0" applyFont="1" applyFill="1" applyBorder="1" applyAlignment="1">
      <alignment horizontal="center" vertical="center" wrapText="1"/>
    </xf>
    <xf numFmtId="0" fontId="0" fillId="2" borderId="6" xfId="0" applyFill="1" applyBorder="1"/>
    <xf numFmtId="0" fontId="0" fillId="2" borderId="7" xfId="0" applyFill="1" applyBorder="1"/>
    <xf numFmtId="0" fontId="75" fillId="0" borderId="33" xfId="0" applyFont="1" applyFill="1" applyBorder="1" applyAlignment="1">
      <alignment horizontal="center" vertical="center" wrapText="1"/>
    </xf>
    <xf numFmtId="0" fontId="75" fillId="27" borderId="33" xfId="0" applyFont="1" applyFill="1" applyBorder="1" applyAlignment="1">
      <alignment horizontal="center" vertical="center" wrapText="1"/>
    </xf>
    <xf numFmtId="0" fontId="75" fillId="0" borderId="35"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protection locked="0"/>
    </xf>
    <xf numFmtId="0" fontId="76" fillId="2" borderId="34" xfId="0" applyFont="1" applyFill="1" applyBorder="1" applyAlignment="1">
      <alignment horizontal="center" vertical="center" wrapText="1"/>
    </xf>
    <xf numFmtId="0" fontId="76" fillId="2" borderId="33" xfId="0" applyFont="1" applyFill="1" applyBorder="1" applyAlignment="1">
      <alignment horizontal="center" vertical="center" wrapText="1"/>
    </xf>
    <xf numFmtId="0" fontId="99" fillId="0" borderId="33" xfId="0" applyFont="1" applyFill="1" applyBorder="1" applyAlignment="1">
      <alignment horizontal="center" vertical="center" wrapText="1"/>
    </xf>
    <xf numFmtId="0" fontId="76" fillId="2" borderId="33" xfId="0" applyFont="1" applyFill="1" applyBorder="1" applyAlignment="1">
      <alignment horizontal="center" vertical="center"/>
    </xf>
    <xf numFmtId="0" fontId="74" fillId="28" borderId="7" xfId="0" applyFont="1" applyFill="1" applyBorder="1" applyAlignment="1">
      <alignment horizontal="left"/>
    </xf>
    <xf numFmtId="0" fontId="157" fillId="27" borderId="33" xfId="1" applyFont="1" applyFill="1" applyBorder="1" applyAlignment="1">
      <alignment horizontal="center" vertical="center" wrapText="1"/>
    </xf>
    <xf numFmtId="0" fontId="76" fillId="27" borderId="24" xfId="0" applyFont="1" applyFill="1" applyBorder="1" applyAlignment="1">
      <alignment horizontal="center" vertical="center" wrapText="1"/>
    </xf>
    <xf numFmtId="0" fontId="94" fillId="27" borderId="19" xfId="0" applyFont="1" applyFill="1" applyBorder="1" applyAlignment="1">
      <alignment horizontal="center" vertical="center"/>
    </xf>
    <xf numFmtId="0" fontId="89" fillId="0" borderId="19" xfId="0" applyFont="1" applyFill="1" applyBorder="1" applyAlignment="1" applyProtection="1">
      <alignment horizontal="center" vertical="top" wrapText="1"/>
      <protection locked="0"/>
    </xf>
    <xf numFmtId="0" fontId="90" fillId="0" borderId="19" xfId="0" applyFont="1" applyFill="1" applyBorder="1" applyAlignment="1" applyProtection="1">
      <alignment horizontal="center" vertical="top" wrapText="1"/>
      <protection locked="0"/>
    </xf>
    <xf numFmtId="0" fontId="91" fillId="0" borderId="99" xfId="0" applyFont="1" applyFill="1" applyBorder="1" applyAlignment="1" applyProtection="1">
      <alignment horizontal="center" vertical="top" wrapText="1"/>
    </xf>
    <xf numFmtId="0" fontId="8" fillId="2" borderId="33" xfId="0" applyFont="1" applyFill="1" applyBorder="1" applyAlignment="1">
      <alignment vertical="center"/>
    </xf>
    <xf numFmtId="0" fontId="6" fillId="2" borderId="33" xfId="0" applyFont="1" applyFill="1" applyBorder="1" applyAlignment="1">
      <alignment vertical="center"/>
    </xf>
    <xf numFmtId="0" fontId="104" fillId="2" borderId="33" xfId="0" applyFont="1" applyFill="1" applyBorder="1"/>
    <xf numFmtId="0" fontId="8" fillId="2" borderId="33" xfId="0" applyFont="1" applyFill="1" applyBorder="1"/>
    <xf numFmtId="0" fontId="2" fillId="2" borderId="33" xfId="0" applyFont="1" applyFill="1" applyBorder="1"/>
    <xf numFmtId="0" fontId="2" fillId="2" borderId="33" xfId="0" applyFont="1" applyFill="1" applyBorder="1" applyAlignment="1">
      <alignment vertical="center"/>
    </xf>
    <xf numFmtId="0" fontId="74" fillId="0" borderId="33" xfId="0" applyFont="1" applyFill="1" applyBorder="1" applyAlignment="1">
      <alignment horizontal="left" vertical="center" wrapText="1"/>
    </xf>
    <xf numFmtId="0" fontId="73" fillId="2" borderId="33" xfId="0" applyFont="1" applyFill="1" applyBorder="1"/>
    <xf numFmtId="0" fontId="74" fillId="0" borderId="33" xfId="0" applyFont="1" applyFill="1" applyBorder="1" applyAlignment="1">
      <alignment horizontal="left" vertical="center"/>
    </xf>
    <xf numFmtId="0" fontId="74" fillId="0" borderId="33" xfId="0" quotePrefix="1" applyFont="1" applyFill="1" applyBorder="1" applyAlignment="1">
      <alignment vertical="center"/>
    </xf>
    <xf numFmtId="0" fontId="6" fillId="2" borderId="33" xfId="0" applyFont="1" applyFill="1" applyBorder="1"/>
    <xf numFmtId="0" fontId="74" fillId="0" borderId="33" xfId="0" applyFont="1" applyFill="1" applyBorder="1"/>
    <xf numFmtId="0" fontId="74" fillId="0" borderId="33" xfId="0" applyFont="1" applyFill="1" applyBorder="1" applyAlignment="1">
      <alignment vertical="center"/>
    </xf>
    <xf numFmtId="0" fontId="76" fillId="27" borderId="33" xfId="0" quotePrefix="1" applyFont="1" applyFill="1" applyBorder="1" applyAlignment="1">
      <alignment horizontal="center" vertical="center" wrapText="1"/>
    </xf>
    <xf numFmtId="0" fontId="8" fillId="2" borderId="54" xfId="0" applyFont="1" applyFill="1" applyBorder="1" applyAlignment="1">
      <alignment vertical="center"/>
    </xf>
    <xf numFmtId="0" fontId="2" fillId="2" borderId="54" xfId="0" applyFont="1" applyFill="1" applyBorder="1"/>
    <xf numFmtId="0" fontId="73" fillId="2" borderId="54" xfId="0" applyFont="1" applyFill="1" applyBorder="1"/>
    <xf numFmtId="0" fontId="73" fillId="2" borderId="53" xfId="0" applyFont="1" applyFill="1" applyBorder="1"/>
    <xf numFmtId="0" fontId="99" fillId="0" borderId="15" xfId="0" applyFont="1" applyFill="1" applyBorder="1" applyAlignment="1">
      <alignment horizontal="center" vertical="center" wrapText="1"/>
    </xf>
    <xf numFmtId="0" fontId="75" fillId="0" borderId="35" xfId="0" applyFont="1" applyFill="1" applyBorder="1" applyAlignment="1">
      <alignment vertical="center" wrapText="1"/>
    </xf>
    <xf numFmtId="0" fontId="89" fillId="0" borderId="33" xfId="0" applyFont="1" applyFill="1" applyBorder="1" applyAlignment="1" applyProtection="1">
      <alignment horizontal="center" vertical="center" wrapText="1"/>
      <protection locked="0"/>
    </xf>
    <xf numFmtId="0" fontId="76" fillId="27" borderId="33" xfId="0" applyFont="1" applyFill="1" applyBorder="1" applyAlignment="1">
      <alignment horizontal="center" vertical="center" wrapText="1"/>
    </xf>
    <xf numFmtId="0" fontId="76" fillId="27" borderId="33" xfId="0" applyFont="1" applyFill="1" applyBorder="1" applyAlignment="1">
      <alignment horizontal="center" vertical="center"/>
    </xf>
    <xf numFmtId="0" fontId="76" fillId="2" borderId="33" xfId="0" applyFont="1" applyFill="1" applyBorder="1" applyAlignment="1">
      <alignment horizontal="center" vertical="center"/>
    </xf>
    <xf numFmtId="0" fontId="126" fillId="0" borderId="116" xfId="52" applyFont="1" applyFill="1" applyBorder="1" applyAlignment="1">
      <alignment horizontal="center" vertical="center"/>
    </xf>
    <xf numFmtId="210" fontId="127" fillId="2" borderId="39" xfId="52" applyNumberFormat="1" applyFont="1" applyFill="1" applyBorder="1" applyAlignment="1" applyProtection="1">
      <alignment horizontal="center" vertical="center"/>
    </xf>
    <xf numFmtId="0" fontId="8" fillId="0" borderId="50" xfId="52" applyFont="1" applyBorder="1" applyAlignment="1">
      <alignment horizontal="center" vertical="center"/>
    </xf>
    <xf numFmtId="0" fontId="75" fillId="0" borderId="33" xfId="0" applyFont="1" applyFill="1" applyBorder="1" applyAlignment="1">
      <alignment horizontal="center" vertical="center" wrapText="1"/>
    </xf>
    <xf numFmtId="0" fontId="76" fillId="2" borderId="33" xfId="0" quotePrefix="1" applyFont="1" applyFill="1" applyBorder="1" applyAlignment="1">
      <alignment horizontal="center" vertical="center" wrapText="1"/>
    </xf>
    <xf numFmtId="0" fontId="105" fillId="27" borderId="33" xfId="0" applyFont="1" applyFill="1" applyBorder="1" applyAlignment="1">
      <alignment horizontal="center" vertical="center"/>
    </xf>
    <xf numFmtId="0" fontId="76" fillId="27" borderId="33" xfId="0" quotePrefix="1" applyFont="1" applyFill="1" applyBorder="1" applyAlignment="1">
      <alignment horizontal="center" vertical="center"/>
    </xf>
    <xf numFmtId="0" fontId="75" fillId="27" borderId="0" xfId="0" applyFont="1" applyFill="1" applyAlignment="1">
      <alignment horizontal="center" vertical="center"/>
    </xf>
    <xf numFmtId="0" fontId="76" fillId="2" borderId="19" xfId="0" applyFont="1" applyFill="1" applyBorder="1" applyAlignment="1">
      <alignment vertical="center"/>
    </xf>
    <xf numFmtId="9" fontId="76" fillId="2" borderId="43" xfId="0" applyNumberFormat="1" applyFont="1" applyFill="1" applyBorder="1" applyAlignment="1">
      <alignment vertical="center"/>
    </xf>
    <xf numFmtId="0" fontId="106" fillId="7" borderId="9" xfId="52" applyFont="1" applyFill="1" applyBorder="1" applyAlignment="1">
      <alignment horizontal="left" vertical="center"/>
    </xf>
    <xf numFmtId="0" fontId="106" fillId="7" borderId="43" xfId="52" applyFont="1" applyFill="1" applyBorder="1" applyAlignment="1">
      <alignment horizontal="left" vertical="center"/>
    </xf>
    <xf numFmtId="0" fontId="106" fillId="7" borderId="83" xfId="52" applyFont="1" applyFill="1" applyBorder="1" applyAlignment="1">
      <alignment horizontal="left" vertical="center"/>
    </xf>
    <xf numFmtId="0" fontId="106" fillId="7" borderId="83" xfId="52" applyFont="1" applyFill="1" applyBorder="1" applyAlignment="1">
      <alignment horizontal="center" vertical="center"/>
    </xf>
    <xf numFmtId="0" fontId="106" fillId="7" borderId="85" xfId="52" applyFont="1" applyFill="1" applyBorder="1" applyAlignment="1">
      <alignment horizontal="left" vertical="center"/>
    </xf>
    <xf numFmtId="14" fontId="108" fillId="27" borderId="33" xfId="52" quotePrefix="1" applyNumberFormat="1" applyFont="1" applyFill="1" applyBorder="1" applyAlignment="1">
      <alignment horizontal="center" vertical="center"/>
    </xf>
    <xf numFmtId="0" fontId="108" fillId="0" borderId="33" xfId="52" applyFont="1" applyBorder="1" applyAlignment="1">
      <alignment horizontal="left" vertical="center"/>
    </xf>
    <xf numFmtId="0" fontId="108" fillId="0" borderId="0" xfId="52" applyFont="1" applyBorder="1" applyAlignment="1">
      <alignment horizontal="left" vertical="center"/>
    </xf>
    <xf numFmtId="0" fontId="108" fillId="0" borderId="0" xfId="52" applyFont="1" applyBorder="1" applyAlignment="1">
      <alignment horizontal="center" vertical="center"/>
    </xf>
    <xf numFmtId="0" fontId="108" fillId="0" borderId="5" xfId="52" applyFont="1" applyBorder="1" applyAlignment="1">
      <alignment horizontal="left" vertical="center"/>
    </xf>
    <xf numFmtId="0" fontId="107" fillId="0" borderId="96" xfId="0" applyFont="1" applyBorder="1"/>
    <xf numFmtId="0" fontId="107" fillId="0" borderId="15" xfId="0" applyFont="1" applyBorder="1"/>
    <xf numFmtId="0" fontId="107" fillId="0" borderId="1" xfId="0" applyFont="1" applyBorder="1"/>
    <xf numFmtId="0" fontId="107" fillId="0" borderId="3" xfId="0" applyFont="1" applyBorder="1"/>
    <xf numFmtId="0" fontId="107" fillId="0" borderId="2" xfId="0" applyFont="1" applyBorder="1"/>
    <xf numFmtId="0" fontId="0" fillId="2" borderId="5" xfId="0" applyFill="1" applyBorder="1"/>
    <xf numFmtId="0" fontId="0" fillId="0" borderId="94" xfId="0" applyBorder="1"/>
    <xf numFmtId="0" fontId="0" fillId="2" borderId="47" xfId="0" applyFill="1" applyBorder="1"/>
    <xf numFmtId="0" fontId="0" fillId="0" borderId="48" xfId="0" applyBorder="1"/>
    <xf numFmtId="0" fontId="0" fillId="0" borderId="0" xfId="0" applyBorder="1" applyAlignment="1">
      <alignment horizontal="center"/>
    </xf>
    <xf numFmtId="0" fontId="153" fillId="0" borderId="39" xfId="1" quotePrefix="1" applyFont="1" applyBorder="1" applyAlignment="1">
      <alignment horizontal="center" vertical="center" wrapText="1"/>
    </xf>
    <xf numFmtId="0" fontId="160" fillId="0" borderId="149" xfId="0" applyFont="1" applyBorder="1" applyAlignment="1">
      <alignment horizontal="center" vertical="center" wrapText="1"/>
    </xf>
    <xf numFmtId="0" fontId="153" fillId="0" borderId="33" xfId="1" quotePrefix="1" applyFont="1" applyBorder="1" applyAlignment="1">
      <alignment horizontal="center" vertical="center" wrapText="1"/>
    </xf>
    <xf numFmtId="0" fontId="153" fillId="0" borderId="16" xfId="1" quotePrefix="1" applyFont="1" applyBorder="1" applyAlignment="1">
      <alignment horizontal="center" vertical="center" wrapText="1"/>
    </xf>
    <xf numFmtId="0" fontId="152" fillId="6" borderId="140" xfId="0" applyFont="1" applyFill="1" applyBorder="1" applyAlignment="1">
      <alignment horizontal="center" vertical="center" wrapText="1"/>
    </xf>
    <xf numFmtId="0" fontId="152" fillId="0" borderId="140" xfId="0" applyFont="1" applyFill="1" applyBorder="1" applyAlignment="1">
      <alignment horizontal="center" vertical="center" wrapText="1"/>
    </xf>
    <xf numFmtId="0" fontId="75" fillId="0" borderId="33" xfId="0" applyFont="1" applyBorder="1" applyAlignment="1">
      <alignment horizontal="center" vertical="center"/>
    </xf>
    <xf numFmtId="0" fontId="0" fillId="0" borderId="0" xfId="0" applyAlignment="1">
      <alignment vertical="top"/>
    </xf>
    <xf numFmtId="0" fontId="89" fillId="2" borderId="43" xfId="0" applyFont="1" applyFill="1" applyBorder="1" applyAlignment="1">
      <alignment horizontal="center" vertical="center" wrapText="1"/>
    </xf>
    <xf numFmtId="0" fontId="89" fillId="0" borderId="33" xfId="0" applyFont="1" applyFill="1" applyBorder="1" applyAlignment="1" applyProtection="1">
      <alignment horizontal="center" vertical="center" wrapText="1"/>
      <protection locked="0"/>
    </xf>
    <xf numFmtId="0" fontId="89" fillId="0" borderId="43" xfId="0" applyFont="1" applyFill="1" applyBorder="1" applyAlignment="1" applyProtection="1">
      <alignment horizontal="center" vertical="center" wrapText="1"/>
      <protection locked="0"/>
    </xf>
    <xf numFmtId="0" fontId="8" fillId="28" borderId="0" xfId="52" applyFont="1" applyFill="1" applyBorder="1" applyAlignment="1">
      <alignment horizontal="left" vertical="center"/>
    </xf>
    <xf numFmtId="0" fontId="2" fillId="28" borderId="0" xfId="52" applyFont="1" applyFill="1" applyBorder="1" applyAlignment="1">
      <alignment horizontal="right" vertical="center"/>
    </xf>
    <xf numFmtId="0" fontId="81" fillId="2" borderId="0" xfId="820" applyFont="1" applyFill="1" applyBorder="1" applyAlignment="1">
      <alignment horizontal="center" vertical="center" wrapText="1"/>
    </xf>
    <xf numFmtId="206" fontId="82" fillId="2" borderId="0" xfId="820" applyNumberFormat="1" applyFont="1" applyFill="1" applyBorder="1" applyAlignment="1">
      <alignment horizontal="left" vertical="center" wrapText="1"/>
    </xf>
    <xf numFmtId="0" fontId="80" fillId="2" borderId="0" xfId="820" applyFont="1" applyFill="1" applyBorder="1" applyAlignment="1">
      <alignment horizontal="center" vertical="center" wrapText="1"/>
    </xf>
    <xf numFmtId="0" fontId="81" fillId="2" borderId="0" xfId="820" applyFont="1" applyFill="1" applyBorder="1" applyAlignment="1">
      <alignment horizontal="left" vertical="center" wrapText="1"/>
    </xf>
    <xf numFmtId="0" fontId="81" fillId="27" borderId="0" xfId="820" applyFont="1" applyFill="1" applyBorder="1" applyAlignment="1">
      <alignment horizontal="left" vertical="center" wrapText="1"/>
    </xf>
    <xf numFmtId="0" fontId="82" fillId="0" borderId="0" xfId="820" applyFont="1" applyFill="1" applyBorder="1" applyAlignment="1">
      <alignment horizontal="left" vertical="center" wrapText="1"/>
    </xf>
    <xf numFmtId="0" fontId="21" fillId="0" borderId="67" xfId="0" applyFont="1" applyBorder="1" applyAlignment="1">
      <alignment horizontal="center" vertical="center" wrapText="1"/>
    </xf>
    <xf numFmtId="0" fontId="21" fillId="0" borderId="68" xfId="0" applyFont="1" applyBorder="1" applyAlignment="1">
      <alignment horizontal="center" vertical="center" wrapText="1"/>
    </xf>
    <xf numFmtId="0" fontId="21" fillId="0" borderId="69"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72" fillId="0" borderId="76" xfId="0" applyFont="1" applyBorder="1" applyAlignment="1">
      <alignment horizontal="left" vertical="center" wrapText="1"/>
    </xf>
    <xf numFmtId="0" fontId="72" fillId="0" borderId="77" xfId="0" applyFont="1" applyBorder="1" applyAlignment="1">
      <alignment horizontal="left" vertical="center" wrapText="1"/>
    </xf>
    <xf numFmtId="0" fontId="72" fillId="0" borderId="78" xfId="0" applyFont="1" applyBorder="1" applyAlignment="1">
      <alignment horizontal="left" vertical="center" wrapText="1"/>
    </xf>
    <xf numFmtId="0" fontId="5" fillId="0" borderId="81" xfId="0" applyFont="1" applyBorder="1" applyAlignment="1">
      <alignment horizontal="left" vertical="center"/>
    </xf>
    <xf numFmtId="0" fontId="5" fillId="0" borderId="86" xfId="0" applyFont="1" applyBorder="1" applyAlignment="1">
      <alignment horizontal="left" vertical="center"/>
    </xf>
    <xf numFmtId="0" fontId="5" fillId="0" borderId="113" xfId="0" applyFont="1" applyBorder="1" applyAlignment="1">
      <alignment horizontal="left" vertical="center"/>
    </xf>
    <xf numFmtId="0" fontId="7" fillId="0" borderId="81" xfId="0" applyFont="1" applyFill="1" applyBorder="1" applyAlignment="1">
      <alignment horizontal="center" vertical="center"/>
    </xf>
    <xf numFmtId="0" fontId="7" fillId="0" borderId="86" xfId="0" applyFont="1" applyFill="1" applyBorder="1" applyAlignment="1">
      <alignment horizontal="center" vertical="center"/>
    </xf>
    <xf numFmtId="0" fontId="7" fillId="0" borderId="82" xfId="0" applyFont="1" applyFill="1" applyBorder="1" applyAlignment="1">
      <alignment horizontal="center" vertical="center"/>
    </xf>
    <xf numFmtId="0" fontId="76" fillId="0" borderId="43" xfId="0" applyFont="1" applyFill="1" applyBorder="1" applyAlignment="1">
      <alignment horizontal="center" vertical="center" wrapText="1"/>
    </xf>
    <xf numFmtId="0" fontId="76" fillId="0" borderId="19" xfId="0" applyFont="1" applyFill="1" applyBorder="1" applyAlignment="1">
      <alignment horizontal="center" vertical="center" wrapText="1"/>
    </xf>
    <xf numFmtId="0" fontId="7" fillId="0" borderId="90" xfId="0" applyFont="1" applyFill="1" applyBorder="1" applyAlignment="1">
      <alignment horizontal="center" vertical="center"/>
    </xf>
    <xf numFmtId="0" fontId="76" fillId="0" borderId="11" xfId="0" applyFont="1" applyFill="1" applyBorder="1" applyAlignment="1">
      <alignment horizontal="center" vertical="center" wrapText="1"/>
    </xf>
    <xf numFmtId="0" fontId="76" fillId="0" borderId="10" xfId="0" applyFont="1" applyFill="1" applyBorder="1" applyAlignment="1">
      <alignment horizontal="center" vertical="center" wrapText="1"/>
    </xf>
    <xf numFmtId="0" fontId="76" fillId="0" borderId="20" xfId="0" applyFont="1" applyFill="1" applyBorder="1" applyAlignment="1">
      <alignment horizontal="center" vertical="center" wrapText="1"/>
    </xf>
    <xf numFmtId="0" fontId="76" fillId="0" borderId="21" xfId="0" applyFont="1" applyFill="1" applyBorder="1" applyAlignment="1">
      <alignment horizontal="center" vertical="center" wrapText="1"/>
    </xf>
    <xf numFmtId="0" fontId="7" fillId="0" borderId="49" xfId="0" quotePrefix="1" applyFont="1" applyBorder="1" applyAlignment="1">
      <alignment horizontal="center" vertical="center" wrapText="1"/>
    </xf>
    <xf numFmtId="0" fontId="7" fillId="0" borderId="40" xfId="0" quotePrefix="1" applyFont="1" applyBorder="1" applyAlignment="1">
      <alignment horizontal="center" vertical="center" wrapText="1"/>
    </xf>
    <xf numFmtId="0" fontId="7" fillId="0" borderId="50" xfId="0" quotePrefix="1" applyFont="1" applyBorder="1" applyAlignment="1">
      <alignment horizontal="center" vertical="center" wrapText="1"/>
    </xf>
    <xf numFmtId="0" fontId="75" fillId="0" borderId="84" xfId="0" applyFont="1" applyFill="1" applyBorder="1" applyAlignment="1">
      <alignment horizontal="center" vertical="center" wrapText="1"/>
    </xf>
    <xf numFmtId="0" fontId="75" fillId="0" borderId="80" xfId="0" applyFont="1" applyFill="1" applyBorder="1" applyAlignment="1">
      <alignment horizontal="center" vertical="center" wrapText="1"/>
    </xf>
    <xf numFmtId="0" fontId="85" fillId="0" borderId="84" xfId="0" quotePrefix="1" applyFont="1" applyFill="1" applyBorder="1" applyAlignment="1">
      <alignment horizontal="center" vertical="center" wrapText="1"/>
    </xf>
    <xf numFmtId="0" fontId="85" fillId="0" borderId="48" xfId="0" applyFont="1" applyFill="1" applyBorder="1" applyAlignment="1">
      <alignment horizontal="center" vertical="center" wrapText="1"/>
    </xf>
    <xf numFmtId="0" fontId="75" fillId="0" borderId="39" xfId="0" applyFont="1" applyFill="1" applyBorder="1" applyAlignment="1">
      <alignment horizontal="center" vertical="center" wrapText="1"/>
    </xf>
    <xf numFmtId="0" fontId="75" fillId="0" borderId="41" xfId="0" applyFont="1" applyFill="1" applyBorder="1" applyAlignment="1">
      <alignment horizontal="center" vertical="center" wrapText="1"/>
    </xf>
    <xf numFmtId="0" fontId="75" fillId="0" borderId="33" xfId="0" applyFont="1" applyFill="1" applyBorder="1" applyAlignment="1">
      <alignment horizontal="center" vertical="center" wrapText="1"/>
    </xf>
    <xf numFmtId="0" fontId="76" fillId="0" borderId="9" xfId="0" applyFont="1" applyFill="1" applyBorder="1" applyAlignment="1">
      <alignment horizontal="center" vertical="center" wrapText="1"/>
    </xf>
    <xf numFmtId="0" fontId="76" fillId="0" borderId="18"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75" fillId="0" borderId="20" xfId="0" applyFont="1" applyFill="1" applyBorder="1" applyAlignment="1">
      <alignment horizontal="center" vertical="center" wrapText="1"/>
    </xf>
    <xf numFmtId="0" fontId="75" fillId="0" borderId="5" xfId="0" applyFont="1" applyFill="1" applyBorder="1" applyAlignment="1">
      <alignment horizontal="center" vertical="center" wrapText="1"/>
    </xf>
    <xf numFmtId="0" fontId="75" fillId="0" borderId="26"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6" fillId="0" borderId="25" xfId="0" applyFont="1" applyFill="1" applyBorder="1" applyAlignment="1">
      <alignment horizontal="center" vertical="center" wrapText="1"/>
    </xf>
    <xf numFmtId="0" fontId="76" fillId="0" borderId="24" xfId="0" applyFont="1" applyFill="1" applyBorder="1" applyAlignment="1">
      <alignment horizontal="center" vertical="center" wrapText="1"/>
    </xf>
    <xf numFmtId="0" fontId="75" fillId="0" borderId="34" xfId="0" applyFont="1" applyFill="1" applyBorder="1" applyAlignment="1">
      <alignment horizontal="center" vertical="center" wrapText="1"/>
    </xf>
    <xf numFmtId="0" fontId="75" fillId="27" borderId="33" xfId="0" applyFont="1" applyFill="1" applyBorder="1" applyAlignment="1">
      <alignment horizontal="center" vertical="center" wrapText="1"/>
    </xf>
    <xf numFmtId="0" fontId="76" fillId="0" borderId="15" xfId="0" applyFont="1" applyFill="1" applyBorder="1" applyAlignment="1">
      <alignment horizontal="center" vertical="center" wrapText="1"/>
    </xf>
    <xf numFmtId="0" fontId="76" fillId="0" borderId="26" xfId="0" applyFont="1" applyFill="1" applyBorder="1" applyAlignment="1">
      <alignment horizontal="center" vertical="center" wrapText="1"/>
    </xf>
    <xf numFmtId="0" fontId="76" fillId="0" borderId="27" xfId="0" applyFont="1" applyFill="1" applyBorder="1" applyAlignment="1">
      <alignment horizontal="center" vertical="center" wrapText="1"/>
    </xf>
    <xf numFmtId="0" fontId="75" fillId="0" borderId="25" xfId="0" quotePrefix="1" applyFont="1" applyFill="1" applyBorder="1" applyAlignment="1">
      <alignment horizontal="center" vertical="center" wrapText="1"/>
    </xf>
    <xf numFmtId="0" fontId="75" fillId="0" borderId="100" xfId="0" applyFont="1" applyFill="1" applyBorder="1" applyAlignment="1">
      <alignment horizontal="center" vertical="center" wrapText="1"/>
    </xf>
    <xf numFmtId="0" fontId="76" fillId="0" borderId="84" xfId="0" applyFont="1" applyFill="1" applyBorder="1" applyAlignment="1">
      <alignment horizontal="center" vertical="center" wrapText="1"/>
    </xf>
    <xf numFmtId="0" fontId="75" fillId="0" borderId="83" xfId="0" quotePrefix="1" applyFont="1" applyFill="1" applyBorder="1" applyAlignment="1">
      <alignment horizontal="center" vertical="center" wrapText="1"/>
    </xf>
    <xf numFmtId="0" fontId="75" fillId="0" borderId="85" xfId="0" applyFont="1" applyFill="1" applyBorder="1" applyAlignment="1">
      <alignment horizontal="center" vertical="center" wrapText="1"/>
    </xf>
    <xf numFmtId="0" fontId="75" fillId="27" borderId="11" xfId="0" applyFont="1" applyFill="1" applyBorder="1" applyAlignment="1">
      <alignment horizontal="center" vertical="center" wrapText="1"/>
    </xf>
    <xf numFmtId="0" fontId="75" fillId="27" borderId="2" xfId="0" applyFont="1" applyFill="1" applyBorder="1" applyAlignment="1">
      <alignment horizontal="center" vertical="center" wrapText="1"/>
    </xf>
    <xf numFmtId="0" fontId="75" fillId="27" borderId="20" xfId="0" applyFont="1" applyFill="1" applyBorder="1" applyAlignment="1">
      <alignment horizontal="center" vertical="center" wrapText="1"/>
    </xf>
    <xf numFmtId="0" fontId="75" fillId="27" borderId="5" xfId="0" applyFont="1" applyFill="1" applyBorder="1" applyAlignment="1">
      <alignment horizontal="center" vertical="center" wrapText="1"/>
    </xf>
    <xf numFmtId="0" fontId="75" fillId="0" borderId="35" xfId="0" applyFont="1" applyFill="1" applyBorder="1" applyAlignment="1">
      <alignment horizontal="center" vertical="center" wrapText="1"/>
    </xf>
    <xf numFmtId="0" fontId="75" fillId="0" borderId="16" xfId="0" applyFont="1" applyFill="1" applyBorder="1" applyAlignment="1">
      <alignment horizontal="center" vertical="center" wrapText="1"/>
    </xf>
    <xf numFmtId="0" fontId="75" fillId="0" borderId="17" xfId="0" applyFont="1" applyFill="1" applyBorder="1" applyAlignment="1">
      <alignment horizontal="center" vertical="center" wrapText="1"/>
    </xf>
    <xf numFmtId="0" fontId="76" fillId="0" borderId="33" xfId="0" applyFont="1" applyFill="1" applyBorder="1" applyAlignment="1">
      <alignment horizontal="center" vertical="center" wrapText="1"/>
    </xf>
    <xf numFmtId="0" fontId="157" fillId="27" borderId="33" xfId="1" applyFont="1" applyFill="1" applyBorder="1" applyAlignment="1">
      <alignment horizontal="center" vertical="center" wrapText="1"/>
    </xf>
    <xf numFmtId="0" fontId="1" fillId="2" borderId="1" xfId="0" applyFont="1" applyFill="1" applyBorder="1" applyAlignment="1">
      <alignment horizontal="center"/>
    </xf>
    <xf numFmtId="0" fontId="1" fillId="2" borderId="47" xfId="0" applyFont="1" applyFill="1" applyBorder="1" applyAlignment="1">
      <alignment horizontal="center"/>
    </xf>
    <xf numFmtId="0" fontId="1" fillId="2" borderId="48" xfId="0" applyFont="1" applyFill="1" applyBorder="1" applyAlignment="1">
      <alignment horizontal="center"/>
    </xf>
    <xf numFmtId="0" fontId="85" fillId="0" borderId="11" xfId="0" quotePrefix="1" applyFont="1" applyFill="1" applyBorder="1" applyAlignment="1">
      <alignment horizontal="center" vertical="center" wrapText="1"/>
    </xf>
    <xf numFmtId="0" fontId="85" fillId="0" borderId="2" xfId="0" applyFont="1" applyFill="1" applyBorder="1" applyAlignment="1">
      <alignment horizontal="center" vertical="center" wrapText="1"/>
    </xf>
    <xf numFmtId="0" fontId="85" fillId="0" borderId="20" xfId="0" applyFont="1" applyFill="1" applyBorder="1" applyAlignment="1">
      <alignment horizontal="center" vertical="center" wrapText="1"/>
    </xf>
    <xf numFmtId="0" fontId="85" fillId="0" borderId="5" xfId="0" applyFont="1" applyFill="1" applyBorder="1" applyAlignment="1">
      <alignment horizontal="center" vertical="center" wrapText="1"/>
    </xf>
    <xf numFmtId="0" fontId="75" fillId="0" borderId="9" xfId="0" applyFont="1" applyFill="1" applyBorder="1" applyAlignment="1">
      <alignment horizontal="center" vertical="center" wrapText="1"/>
    </xf>
    <xf numFmtId="0" fontId="75" fillId="0" borderId="18" xfId="0"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7" xfId="0" applyFont="1" applyFill="1" applyBorder="1" applyAlignment="1">
      <alignment horizontal="center" vertical="center"/>
    </xf>
    <xf numFmtId="0" fontId="75" fillId="27" borderId="21" xfId="0" applyFont="1" applyFill="1" applyBorder="1" applyAlignment="1">
      <alignment horizontal="center" vertical="center" wrapText="1"/>
    </xf>
    <xf numFmtId="0" fontId="75" fillId="0" borderId="10" xfId="0" applyFont="1" applyFill="1" applyBorder="1" applyAlignment="1">
      <alignment horizontal="center" vertical="center" wrapText="1"/>
    </xf>
    <xf numFmtId="0" fontId="85" fillId="0" borderId="11" xfId="0" applyFont="1" applyFill="1" applyBorder="1" applyAlignment="1">
      <alignment horizontal="left" vertical="top" wrapText="1"/>
    </xf>
    <xf numFmtId="0" fontId="85" fillId="0" borderId="10" xfId="0" applyFont="1" applyFill="1" applyBorder="1" applyAlignment="1">
      <alignment horizontal="left" vertical="top" wrapText="1"/>
    </xf>
    <xf numFmtId="0" fontId="85" fillId="0" borderId="20" xfId="0" applyFont="1" applyFill="1" applyBorder="1" applyAlignment="1">
      <alignment horizontal="left" vertical="top" wrapText="1"/>
    </xf>
    <xf numFmtId="0" fontId="85" fillId="0" borderId="21" xfId="0" applyFont="1" applyFill="1" applyBorder="1" applyAlignment="1">
      <alignment horizontal="left" vertical="top" wrapText="1"/>
    </xf>
    <xf numFmtId="0" fontId="85" fillId="0" borderId="43" xfId="0" applyFont="1" applyFill="1" applyBorder="1" applyAlignment="1">
      <alignment horizontal="left" vertical="top" wrapText="1"/>
    </xf>
    <xf numFmtId="0" fontId="85" fillId="0" borderId="19" xfId="0" applyFont="1" applyFill="1" applyBorder="1" applyAlignment="1">
      <alignment horizontal="left" vertical="top" wrapText="1"/>
    </xf>
    <xf numFmtId="0" fontId="75" fillId="27" borderId="39" xfId="0" applyFont="1" applyFill="1" applyBorder="1" applyAlignment="1">
      <alignment horizontal="center" vertical="center" wrapText="1"/>
    </xf>
    <xf numFmtId="0" fontId="75" fillId="27" borderId="41"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17" xfId="0" applyFont="1" applyFill="1" applyBorder="1" applyAlignment="1">
      <alignment horizontal="center" vertical="center" wrapText="1"/>
    </xf>
    <xf numFmtId="0" fontId="74" fillId="0" borderId="3" xfId="0" quotePrefix="1" applyFont="1" applyFill="1" applyBorder="1" applyAlignment="1">
      <alignment horizontal="left"/>
    </xf>
    <xf numFmtId="0" fontId="74" fillId="0" borderId="2" xfId="0" applyFont="1" applyFill="1" applyBorder="1" applyAlignment="1">
      <alignment horizontal="left"/>
    </xf>
    <xf numFmtId="0" fontId="74" fillId="0" borderId="3" xfId="0" applyFont="1" applyFill="1" applyBorder="1" applyAlignment="1">
      <alignment horizontal="left"/>
    </xf>
    <xf numFmtId="0" fontId="74" fillId="0" borderId="0" xfId="0" applyFont="1" applyFill="1" applyBorder="1" applyAlignment="1">
      <alignment horizontal="left"/>
    </xf>
    <xf numFmtId="0" fontId="74" fillId="0" borderId="5" xfId="0" applyFont="1" applyFill="1" applyBorder="1" applyAlignment="1">
      <alignment horizontal="left"/>
    </xf>
    <xf numFmtId="0" fontId="6" fillId="2" borderId="3" xfId="0" quotePrefix="1" applyFont="1" applyFill="1" applyBorder="1" applyAlignment="1">
      <alignment horizontal="left"/>
    </xf>
    <xf numFmtId="0" fontId="6" fillId="2" borderId="3" xfId="0" applyFont="1" applyFill="1" applyBorder="1" applyAlignment="1">
      <alignment horizontal="left"/>
    </xf>
    <xf numFmtId="0" fontId="5" fillId="0" borderId="11" xfId="0" applyFont="1" applyFill="1" applyBorder="1" applyAlignment="1">
      <alignment horizontal="left" vertical="center"/>
    </xf>
    <xf numFmtId="0" fontId="5" fillId="0" borderId="12" xfId="0" applyFont="1" applyFill="1" applyBorder="1" applyAlignment="1">
      <alignment horizontal="left" vertical="center"/>
    </xf>
    <xf numFmtId="0" fontId="5" fillId="0" borderId="26" xfId="0" applyFont="1" applyFill="1" applyBorder="1" applyAlignment="1">
      <alignment horizontal="left" vertical="center"/>
    </xf>
    <xf numFmtId="0" fontId="5" fillId="0" borderId="66" xfId="0" applyFont="1" applyFill="1" applyBorder="1" applyAlignment="1">
      <alignment horizontal="left" vertical="center"/>
    </xf>
    <xf numFmtId="0" fontId="7" fillId="0" borderId="33" xfId="0" applyFont="1" applyBorder="1" applyAlignment="1">
      <alignment horizontal="center" vertical="center"/>
    </xf>
    <xf numFmtId="0" fontId="7" fillId="0" borderId="53" xfId="0" applyFont="1" applyBorder="1" applyAlignment="1">
      <alignment horizontal="center" vertical="center"/>
    </xf>
    <xf numFmtId="0" fontId="6" fillId="2" borderId="49" xfId="0" applyFont="1" applyFill="1" applyBorder="1" applyAlignment="1">
      <alignment horizontal="center"/>
    </xf>
    <xf numFmtId="0" fontId="6" fillId="2" borderId="40" xfId="0" applyFont="1" applyFill="1" applyBorder="1" applyAlignment="1">
      <alignment horizontal="center"/>
    </xf>
    <xf numFmtId="0" fontId="6" fillId="2" borderId="50" xfId="0" applyFont="1" applyFill="1" applyBorder="1" applyAlignment="1">
      <alignment horizontal="center"/>
    </xf>
    <xf numFmtId="0" fontId="7" fillId="0" borderId="22" xfId="0" applyFont="1" applyFill="1" applyBorder="1" applyAlignment="1">
      <alignment horizontal="center" vertical="center"/>
    </xf>
    <xf numFmtId="14" fontId="7" fillId="0" borderId="33" xfId="0" applyNumberFormat="1" applyFont="1" applyBorder="1" applyAlignment="1">
      <alignment horizontal="center" vertical="center"/>
    </xf>
    <xf numFmtId="0" fontId="7" fillId="0" borderId="65" xfId="0" applyFont="1" applyFill="1" applyBorder="1" applyAlignment="1">
      <alignment horizontal="center" vertical="center"/>
    </xf>
    <xf numFmtId="0" fontId="7" fillId="0" borderId="1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54" xfId="0" quotePrefix="1" applyFont="1" applyBorder="1" applyAlignment="1">
      <alignment horizontal="center" vertical="center" wrapText="1"/>
    </xf>
    <xf numFmtId="0" fontId="7" fillId="0" borderId="33" xfId="0" applyFont="1" applyBorder="1" applyAlignment="1">
      <alignment horizontal="center" vertical="center" wrapText="1"/>
    </xf>
    <xf numFmtId="0" fontId="7" fillId="0" borderId="49"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4" fillId="0" borderId="8" xfId="0" applyFont="1" applyFill="1" applyBorder="1" applyAlignment="1">
      <alignment horizontal="left"/>
    </xf>
    <xf numFmtId="0" fontId="74" fillId="0" borderId="7" xfId="0" applyFont="1" applyFill="1" applyBorder="1" applyAlignment="1">
      <alignment horizontal="left"/>
    </xf>
    <xf numFmtId="0" fontId="75" fillId="0" borderId="27" xfId="0" applyFont="1" applyFill="1" applyBorder="1" applyAlignment="1">
      <alignment horizontal="center" vertical="center" wrapText="1"/>
    </xf>
    <xf numFmtId="0" fontId="32" fillId="7" borderId="56" xfId="69" applyFont="1" applyFill="1" applyBorder="1" applyAlignment="1" applyProtection="1">
      <alignment horizontal="center" vertical="center"/>
      <protection hidden="1"/>
    </xf>
    <xf numFmtId="0" fontId="32" fillId="7" borderId="55" xfId="69" applyFont="1" applyFill="1" applyBorder="1" applyAlignment="1" applyProtection="1">
      <alignment horizontal="center" vertical="center"/>
      <protection hidden="1"/>
    </xf>
    <xf numFmtId="0" fontId="32" fillId="7" borderId="14" xfId="69" applyFont="1" applyFill="1" applyBorder="1" applyAlignment="1" applyProtection="1">
      <alignment horizontal="center" vertical="center"/>
      <protection hidden="1"/>
    </xf>
    <xf numFmtId="0" fontId="27" fillId="0" borderId="1" xfId="69" applyFont="1" applyFill="1" applyBorder="1" applyAlignment="1" applyProtection="1">
      <alignment horizontal="center" vertical="center" wrapText="1"/>
      <protection locked="0" hidden="1"/>
    </xf>
    <xf numFmtId="0" fontId="27" fillId="0" borderId="3" xfId="69" applyFont="1" applyFill="1" applyBorder="1" applyAlignment="1" applyProtection="1">
      <alignment horizontal="center" vertical="center" wrapText="1"/>
      <protection locked="0" hidden="1"/>
    </xf>
    <xf numFmtId="0" fontId="27" fillId="0" borderId="10" xfId="69" applyFont="1" applyFill="1" applyBorder="1" applyAlignment="1" applyProtection="1">
      <alignment horizontal="center" vertical="center" wrapText="1"/>
      <protection locked="0" hidden="1"/>
    </xf>
    <xf numFmtId="0" fontId="27" fillId="0" borderId="45" xfId="69" applyFont="1" applyFill="1" applyBorder="1" applyAlignment="1" applyProtection="1">
      <alignment horizontal="center" vertical="center" wrapText="1"/>
      <protection locked="0" hidden="1"/>
    </xf>
    <xf numFmtId="0" fontId="27" fillId="0" borderId="55" xfId="69" applyFont="1" applyFill="1" applyBorder="1" applyAlignment="1" applyProtection="1">
      <alignment horizontal="center" vertical="center" wrapText="1"/>
      <protection locked="0" hidden="1"/>
    </xf>
    <xf numFmtId="0" fontId="27" fillId="0" borderId="57" xfId="69" applyFont="1" applyFill="1" applyBorder="1" applyAlignment="1" applyProtection="1">
      <alignment horizontal="center" vertical="center" wrapText="1"/>
      <protection locked="0" hidden="1"/>
    </xf>
    <xf numFmtId="0" fontId="28" fillId="0" borderId="11" xfId="69" applyFont="1" applyBorder="1" applyAlignment="1" applyProtection="1">
      <alignment horizontal="center" vertical="center" wrapText="1"/>
      <protection hidden="1"/>
    </xf>
    <xf numFmtId="0" fontId="28" fillId="0" borderId="3" xfId="69" applyFont="1" applyBorder="1" applyAlignment="1" applyProtection="1">
      <alignment horizontal="center" vertical="center" wrapText="1"/>
      <protection hidden="1"/>
    </xf>
    <xf numFmtId="0" fontId="28" fillId="0" borderId="2" xfId="69" applyFont="1" applyBorder="1" applyAlignment="1" applyProtection="1">
      <alignment horizontal="center" vertical="center" wrapText="1"/>
      <protection hidden="1"/>
    </xf>
    <xf numFmtId="0" fontId="29" fillId="0" borderId="56" xfId="69" applyFont="1" applyBorder="1" applyAlignment="1" applyProtection="1">
      <alignment horizontal="center" vertical="center" wrapText="1"/>
      <protection hidden="1"/>
    </xf>
    <xf numFmtId="0" fontId="29" fillId="0" borderId="55" xfId="69" applyFont="1" applyBorder="1" applyAlignment="1" applyProtection="1">
      <alignment horizontal="center" vertical="center" wrapText="1"/>
      <protection hidden="1"/>
    </xf>
    <xf numFmtId="0" fontId="29" fillId="0" borderId="14" xfId="69" applyFont="1" applyBorder="1" applyAlignment="1" applyProtection="1">
      <alignment horizontal="center" vertical="center" wrapText="1"/>
      <protection hidden="1"/>
    </xf>
    <xf numFmtId="0" fontId="27" fillId="0" borderId="4" xfId="69" applyFont="1" applyBorder="1" applyAlignment="1" applyProtection="1">
      <alignment horizontal="center" vertical="center"/>
      <protection hidden="1"/>
    </xf>
    <xf numFmtId="0" fontId="27" fillId="0" borderId="0" xfId="69" applyFont="1" applyBorder="1" applyAlignment="1" applyProtection="1">
      <alignment horizontal="center" vertical="center"/>
      <protection hidden="1"/>
    </xf>
    <xf numFmtId="0" fontId="27" fillId="0" borderId="21" xfId="69" applyFont="1" applyBorder="1" applyAlignment="1" applyProtection="1">
      <alignment horizontal="center" vertical="center"/>
      <protection hidden="1"/>
    </xf>
    <xf numFmtId="0" fontId="27" fillId="0" borderId="20" xfId="69" applyFont="1" applyBorder="1" applyAlignment="1" applyProtection="1">
      <alignment horizontal="center" vertical="center"/>
      <protection hidden="1"/>
    </xf>
    <xf numFmtId="0" fontId="27" fillId="0" borderId="5" xfId="69" applyFont="1" applyBorder="1" applyAlignment="1" applyProtection="1">
      <alignment horizontal="center" vertical="center"/>
      <protection hidden="1"/>
    </xf>
    <xf numFmtId="0" fontId="31" fillId="7" borderId="45" xfId="69" applyFont="1" applyFill="1" applyBorder="1" applyAlignment="1" applyProtection="1">
      <alignment horizontal="center" vertical="center"/>
      <protection locked="0" hidden="1"/>
    </xf>
    <xf numFmtId="0" fontId="31" fillId="7" borderId="55" xfId="69" quotePrefix="1" applyFont="1" applyFill="1" applyBorder="1" applyAlignment="1" applyProtection="1">
      <alignment horizontal="center" vertical="center"/>
      <protection locked="0" hidden="1"/>
    </xf>
    <xf numFmtId="0" fontId="31" fillId="7" borderId="57" xfId="69" quotePrefix="1" applyFont="1" applyFill="1" applyBorder="1" applyAlignment="1" applyProtection="1">
      <alignment horizontal="center" vertical="center"/>
      <protection locked="0" hidden="1"/>
    </xf>
    <xf numFmtId="0" fontId="32" fillId="7" borderId="56" xfId="69" applyFont="1" applyFill="1" applyBorder="1" applyAlignment="1" applyProtection="1">
      <alignment horizontal="center" vertical="center"/>
      <protection locked="0" hidden="1"/>
    </xf>
    <xf numFmtId="0" fontId="32" fillId="7" borderId="55" xfId="69" applyFont="1" applyFill="1" applyBorder="1" applyAlignment="1" applyProtection="1">
      <alignment horizontal="center" vertical="center"/>
      <protection locked="0" hidden="1"/>
    </xf>
    <xf numFmtId="0" fontId="32" fillId="7" borderId="57" xfId="69" applyFont="1" applyFill="1" applyBorder="1" applyAlignment="1" applyProtection="1">
      <alignment horizontal="center" vertical="center"/>
      <protection locked="0" hidden="1"/>
    </xf>
    <xf numFmtId="0" fontId="31" fillId="7" borderId="56" xfId="69" applyFont="1" applyFill="1" applyBorder="1" applyAlignment="1" applyProtection="1">
      <alignment horizontal="center" vertical="center"/>
      <protection hidden="1"/>
    </xf>
    <xf numFmtId="0" fontId="31" fillId="7" borderId="55" xfId="69" applyFont="1" applyFill="1" applyBorder="1" applyAlignment="1" applyProtection="1">
      <alignment horizontal="center" vertical="center"/>
      <protection hidden="1"/>
    </xf>
    <xf numFmtId="0" fontId="31" fillId="7" borderId="57" xfId="69" applyFont="1" applyFill="1" applyBorder="1" applyAlignment="1" applyProtection="1">
      <alignment horizontal="center" vertical="center"/>
      <protection hidden="1"/>
    </xf>
    <xf numFmtId="0" fontId="32" fillId="7" borderId="57" xfId="69" applyFont="1" applyFill="1" applyBorder="1" applyAlignment="1" applyProtection="1">
      <alignment horizontal="center" vertical="center"/>
      <protection hidden="1"/>
    </xf>
    <xf numFmtId="0" fontId="27" fillId="0" borderId="38" xfId="69" applyFont="1" applyBorder="1" applyAlignment="1" applyProtection="1">
      <alignment horizontal="center" vertical="center"/>
      <protection hidden="1"/>
    </xf>
    <xf numFmtId="0" fontId="27" fillId="0" borderId="17" xfId="69" applyFont="1" applyBorder="1" applyAlignment="1" applyProtection="1">
      <alignment horizontal="center" vertical="center"/>
      <protection hidden="1"/>
    </xf>
    <xf numFmtId="0" fontId="27" fillId="0" borderId="16" xfId="69" applyFont="1" applyBorder="1" applyAlignment="1" applyProtection="1">
      <alignment horizontal="center" vertical="center"/>
      <protection hidden="1"/>
    </xf>
    <xf numFmtId="0" fontId="27" fillId="0" borderId="23" xfId="69" applyFont="1" applyBorder="1" applyAlignment="1" applyProtection="1">
      <alignment horizontal="center" vertical="center"/>
      <protection hidden="1"/>
    </xf>
    <xf numFmtId="0" fontId="32" fillId="7" borderId="45" xfId="69" applyFont="1" applyFill="1" applyBorder="1" applyAlignment="1" applyProtection="1">
      <alignment horizontal="center" vertical="center"/>
      <protection locked="0" hidden="1"/>
    </xf>
    <xf numFmtId="0" fontId="32" fillId="7" borderId="55" xfId="69" quotePrefix="1" applyFont="1" applyFill="1" applyBorder="1" applyAlignment="1" applyProtection="1">
      <alignment horizontal="center" vertical="center"/>
      <protection locked="0" hidden="1"/>
    </xf>
    <xf numFmtId="0" fontId="32" fillId="7" borderId="57" xfId="69" quotePrefix="1" applyFont="1" applyFill="1" applyBorder="1" applyAlignment="1" applyProtection="1">
      <alignment horizontal="center" vertical="center"/>
      <protection locked="0" hidden="1"/>
    </xf>
    <xf numFmtId="0" fontId="27" fillId="0" borderId="46" xfId="69" applyFont="1" applyBorder="1" applyAlignment="1" applyProtection="1">
      <alignment horizontal="center" vertical="center"/>
      <protection hidden="1"/>
    </xf>
    <xf numFmtId="16" fontId="32" fillId="7" borderId="6" xfId="69" quotePrefix="1" applyNumberFormat="1" applyFont="1" applyFill="1" applyBorder="1" applyAlignment="1" applyProtection="1">
      <alignment horizontal="center" vertical="center"/>
      <protection locked="0" hidden="1"/>
    </xf>
    <xf numFmtId="16" fontId="32" fillId="7" borderId="8" xfId="69" applyNumberFormat="1" applyFont="1" applyFill="1" applyBorder="1" applyAlignment="1" applyProtection="1">
      <alignment horizontal="center" vertical="center"/>
      <protection locked="0" hidden="1"/>
    </xf>
    <xf numFmtId="16" fontId="32" fillId="7" borderId="27" xfId="69" applyNumberFormat="1" applyFont="1" applyFill="1" applyBorder="1" applyAlignment="1" applyProtection="1">
      <alignment horizontal="center" vertical="center"/>
      <protection locked="0" hidden="1"/>
    </xf>
    <xf numFmtId="0" fontId="32" fillId="7" borderId="26" xfId="69" applyFont="1" applyFill="1" applyBorder="1" applyAlignment="1" applyProtection="1">
      <alignment horizontal="center" vertical="center"/>
      <protection locked="0" hidden="1"/>
    </xf>
    <xf numFmtId="0" fontId="32" fillId="7" borderId="27" xfId="69" applyFont="1" applyFill="1" applyBorder="1" applyAlignment="1" applyProtection="1">
      <alignment horizontal="center" vertical="center"/>
      <protection locked="0" hidden="1"/>
    </xf>
    <xf numFmtId="14" fontId="32" fillId="7" borderId="26" xfId="69" applyNumberFormat="1" applyFont="1" applyFill="1" applyBorder="1" applyAlignment="1" applyProtection="1">
      <alignment horizontal="center" vertical="center"/>
      <protection locked="0" hidden="1"/>
    </xf>
    <xf numFmtId="14" fontId="32" fillId="7" borderId="8" xfId="69" applyNumberFormat="1" applyFont="1" applyFill="1" applyBorder="1" applyAlignment="1" applyProtection="1">
      <alignment horizontal="center" vertical="center"/>
      <protection locked="0" hidden="1"/>
    </xf>
    <xf numFmtId="14" fontId="32" fillId="7" borderId="27" xfId="69" applyNumberFormat="1" applyFont="1" applyFill="1" applyBorder="1" applyAlignment="1" applyProtection="1">
      <alignment horizontal="center" vertical="center"/>
      <protection locked="0" hidden="1"/>
    </xf>
    <xf numFmtId="16" fontId="33" fillId="7" borderId="26" xfId="69" applyNumberFormat="1" applyFont="1" applyFill="1" applyBorder="1" applyAlignment="1" applyProtection="1">
      <alignment horizontal="center" vertical="center"/>
      <protection hidden="1"/>
    </xf>
    <xf numFmtId="16" fontId="33" fillId="7" borderId="8" xfId="69" applyNumberFormat="1" applyFont="1" applyFill="1" applyBorder="1" applyAlignment="1" applyProtection="1">
      <alignment horizontal="center" vertical="center"/>
      <protection hidden="1"/>
    </xf>
    <xf numFmtId="16" fontId="33" fillId="7" borderId="27" xfId="69" applyNumberFormat="1" applyFont="1" applyFill="1" applyBorder="1" applyAlignment="1" applyProtection="1">
      <alignment horizontal="center" vertical="center"/>
      <protection hidden="1"/>
    </xf>
    <xf numFmtId="0" fontId="32" fillId="7" borderId="26" xfId="69" applyFont="1" applyFill="1" applyBorder="1" applyAlignment="1" applyProtection="1">
      <alignment horizontal="center" vertical="center"/>
      <protection hidden="1"/>
    </xf>
    <xf numFmtId="0" fontId="32" fillId="7" borderId="27" xfId="69" applyFont="1" applyFill="1" applyBorder="1" applyAlignment="1" applyProtection="1">
      <alignment horizontal="center" vertical="center"/>
      <protection hidden="1"/>
    </xf>
    <xf numFmtId="0" fontId="32" fillId="7" borderId="26" xfId="69" applyFont="1" applyFill="1" applyBorder="1" applyAlignment="1" applyProtection="1">
      <alignment horizontal="center"/>
      <protection hidden="1"/>
    </xf>
    <xf numFmtId="0" fontId="32" fillId="7" borderId="27" xfId="69" applyFont="1" applyFill="1" applyBorder="1" applyAlignment="1" applyProtection="1">
      <alignment horizontal="center"/>
      <protection hidden="1"/>
    </xf>
    <xf numFmtId="15" fontId="32" fillId="7" borderId="26" xfId="69" applyNumberFormat="1" applyFont="1" applyFill="1" applyBorder="1" applyAlignment="1" applyProtection="1">
      <alignment horizontal="center" vertical="center"/>
      <protection hidden="1"/>
    </xf>
    <xf numFmtId="15" fontId="32" fillId="7" borderId="7" xfId="69" applyNumberFormat="1" applyFont="1" applyFill="1" applyBorder="1" applyAlignment="1" applyProtection="1">
      <alignment horizontal="center" vertical="center"/>
      <protection hidden="1"/>
    </xf>
    <xf numFmtId="0" fontId="34" fillId="0" borderId="4" xfId="69" applyFont="1" applyBorder="1" applyAlignment="1" applyProtection="1">
      <alignment horizontal="left" vertical="center"/>
      <protection hidden="1"/>
    </xf>
    <xf numFmtId="0" fontId="34" fillId="0" borderId="0" xfId="69" applyFont="1" applyBorder="1" applyAlignment="1" applyProtection="1">
      <alignment horizontal="left" vertical="center"/>
      <protection hidden="1"/>
    </xf>
    <xf numFmtId="0" fontId="34" fillId="0" borderId="5" xfId="69" applyFont="1" applyBorder="1" applyAlignment="1" applyProtection="1">
      <alignment horizontal="left" vertical="center"/>
      <protection hidden="1"/>
    </xf>
    <xf numFmtId="0" fontId="44" fillId="0" borderId="4" xfId="69" applyFont="1" applyBorder="1" applyAlignment="1" applyProtection="1">
      <alignment horizontal="left" vertical="center" wrapText="1"/>
      <protection hidden="1"/>
    </xf>
    <xf numFmtId="0" fontId="44" fillId="0" borderId="0" xfId="69" applyFont="1" applyBorder="1" applyAlignment="1" applyProtection="1">
      <alignment horizontal="left" vertical="center" wrapText="1"/>
      <protection hidden="1"/>
    </xf>
    <xf numFmtId="0" fontId="44" fillId="0" borderId="0" xfId="69" applyFont="1" applyBorder="1" applyAlignment="1" applyProtection="1">
      <alignment horizontal="left" vertical="center"/>
      <protection hidden="1"/>
    </xf>
    <xf numFmtId="0" fontId="44" fillId="0" borderId="5" xfId="69" applyFont="1" applyBorder="1" applyAlignment="1" applyProtection="1">
      <alignment horizontal="left" vertical="center"/>
      <protection hidden="1"/>
    </xf>
    <xf numFmtId="0" fontId="35" fillId="0" borderId="6" xfId="69" applyFont="1" applyBorder="1" applyAlignment="1" applyProtection="1">
      <alignment horizontal="center" vertical="center"/>
      <protection hidden="1"/>
    </xf>
    <xf numFmtId="0" fontId="35" fillId="0" borderId="8" xfId="69" applyFont="1" applyBorder="1" applyAlignment="1" applyProtection="1">
      <alignment horizontal="center" vertical="center"/>
      <protection hidden="1"/>
    </xf>
    <xf numFmtId="0" fontId="34" fillId="0" borderId="8" xfId="69" applyFont="1" applyBorder="1" applyAlignment="1" applyProtection="1">
      <alignment horizontal="center" vertical="center"/>
      <protection hidden="1"/>
    </xf>
    <xf numFmtId="0" fontId="35" fillId="0" borderId="7" xfId="69" applyFont="1" applyBorder="1" applyAlignment="1" applyProtection="1">
      <alignment horizontal="center" vertical="center"/>
      <protection hidden="1"/>
    </xf>
    <xf numFmtId="0" fontId="82" fillId="0" borderId="90" xfId="0" applyFont="1" applyFill="1" applyBorder="1" applyAlignment="1" applyProtection="1">
      <alignment horizontal="left" vertical="center" wrapText="1"/>
    </xf>
    <xf numFmtId="0" fontId="82" fillId="0" borderId="86" xfId="0" applyFont="1" applyFill="1" applyBorder="1" applyAlignment="1" applyProtection="1">
      <alignment horizontal="left" vertical="center" wrapText="1"/>
    </xf>
    <xf numFmtId="0" fontId="82" fillId="0" borderId="82" xfId="0" applyFont="1" applyFill="1" applyBorder="1" applyAlignment="1" applyProtection="1">
      <alignment horizontal="left" vertical="center" wrapText="1"/>
    </xf>
    <xf numFmtId="0" fontId="82" fillId="0" borderId="81" xfId="0" applyFont="1" applyFill="1" applyBorder="1" applyAlignment="1">
      <alignment horizontal="center" vertical="center" wrapText="1"/>
    </xf>
    <xf numFmtId="0" fontId="82" fillId="0" borderId="86" xfId="0" applyFont="1" applyFill="1" applyBorder="1" applyAlignment="1">
      <alignment horizontal="center" vertical="center" wrapText="1"/>
    </xf>
    <xf numFmtId="0" fontId="82" fillId="0" borderId="82" xfId="0" applyFont="1" applyFill="1" applyBorder="1" applyAlignment="1">
      <alignment horizontal="center" vertical="center" wrapText="1"/>
    </xf>
    <xf numFmtId="0" fontId="82" fillId="0" borderId="81" xfId="0" applyFont="1" applyFill="1" applyBorder="1" applyAlignment="1" applyProtection="1">
      <alignment horizontal="center" vertical="center" wrapText="1"/>
    </xf>
    <xf numFmtId="0" fontId="82" fillId="0" borderId="86" xfId="0" applyFont="1" applyFill="1" applyBorder="1" applyAlignment="1" applyProtection="1">
      <alignment horizontal="center" vertical="center" wrapText="1"/>
    </xf>
    <xf numFmtId="0" fontId="82" fillId="0" borderId="113" xfId="0" applyFont="1" applyFill="1" applyBorder="1" applyAlignment="1" applyProtection="1">
      <alignment horizontal="center" vertical="center" wrapText="1"/>
    </xf>
    <xf numFmtId="0" fontId="84" fillId="0" borderId="1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xf>
    <xf numFmtId="0" fontId="83" fillId="0" borderId="3" xfId="0" applyFont="1" applyFill="1" applyBorder="1" applyAlignment="1" applyProtection="1">
      <alignment horizontal="center" vertical="center"/>
    </xf>
    <xf numFmtId="0" fontId="83" fillId="0" borderId="2" xfId="0" applyFont="1" applyFill="1" applyBorder="1" applyAlignment="1" applyProtection="1">
      <alignment horizontal="center" vertical="center"/>
    </xf>
    <xf numFmtId="0" fontId="83" fillId="0" borderId="45" xfId="0" applyFont="1" applyFill="1" applyBorder="1" applyAlignment="1" applyProtection="1">
      <alignment horizontal="center" vertical="center"/>
    </xf>
    <xf numFmtId="0" fontId="83" fillId="0" borderId="55" xfId="0" applyFont="1" applyFill="1" applyBorder="1" applyAlignment="1" applyProtection="1">
      <alignment horizontal="center" vertical="center"/>
    </xf>
    <xf numFmtId="0" fontId="83" fillId="0" borderId="14" xfId="0" applyFont="1" applyFill="1" applyBorder="1" applyAlignment="1" applyProtection="1">
      <alignment horizontal="center" vertical="center"/>
    </xf>
    <xf numFmtId="0" fontId="82" fillId="0" borderId="49" xfId="0" applyFont="1" applyFill="1" applyBorder="1" applyAlignment="1" applyProtection="1">
      <alignment horizontal="left" vertical="center" wrapText="1"/>
    </xf>
    <xf numFmtId="0" fontId="82" fillId="0" borderId="40" xfId="0" applyFont="1" applyFill="1" applyBorder="1" applyAlignment="1" applyProtection="1">
      <alignment horizontal="left" vertical="center" wrapText="1"/>
    </xf>
    <xf numFmtId="0" fontId="82" fillId="0" borderId="39" xfId="0" applyFont="1" applyFill="1" applyBorder="1" applyAlignment="1">
      <alignment horizontal="left" vertical="center" wrapText="1"/>
    </xf>
    <xf numFmtId="0" fontId="82" fillId="0" borderId="40" xfId="0" applyFont="1" applyFill="1" applyBorder="1" applyAlignment="1">
      <alignment horizontal="left" vertical="center" wrapText="1"/>
    </xf>
    <xf numFmtId="0" fontId="82" fillId="0" borderId="41" xfId="0" applyFont="1" applyFill="1" applyBorder="1" applyAlignment="1">
      <alignment horizontal="left" vertical="center" wrapText="1"/>
    </xf>
    <xf numFmtId="0" fontId="82" fillId="0" borderId="39" xfId="0" applyFont="1" applyFill="1" applyBorder="1" applyAlignment="1" applyProtection="1">
      <alignment horizontal="center" vertical="center" wrapText="1"/>
    </xf>
    <xf numFmtId="0" fontId="82" fillId="0" borderId="40" xfId="0" applyFont="1" applyFill="1" applyBorder="1" applyAlignment="1" applyProtection="1">
      <alignment horizontal="center" vertical="center" wrapText="1"/>
    </xf>
    <xf numFmtId="49" fontId="82" fillId="0" borderId="16" xfId="0" applyNumberFormat="1" applyFont="1" applyFill="1" applyBorder="1" applyAlignment="1">
      <alignment horizontal="center" vertical="top" wrapText="1"/>
    </xf>
    <xf numFmtId="49" fontId="82" fillId="0" borderId="38" xfId="0" applyNumberFormat="1" applyFont="1" applyFill="1" applyBorder="1" applyAlignment="1">
      <alignment horizontal="center" vertical="top" wrapText="1"/>
    </xf>
    <xf numFmtId="49" fontId="82" fillId="0" borderId="23" xfId="0" applyNumberFormat="1" applyFont="1" applyFill="1" applyBorder="1" applyAlignment="1">
      <alignment horizontal="center" vertical="top" wrapText="1"/>
    </xf>
    <xf numFmtId="49" fontId="82" fillId="0" borderId="56" xfId="0" applyNumberFormat="1" applyFont="1" applyFill="1" applyBorder="1" applyAlignment="1">
      <alignment horizontal="center" vertical="top" wrapText="1"/>
    </xf>
    <xf numFmtId="49" fontId="82" fillId="0" borderId="55" xfId="0" applyNumberFormat="1" applyFont="1" applyFill="1" applyBorder="1" applyAlignment="1">
      <alignment horizontal="center" vertical="top" wrapText="1"/>
    </xf>
    <xf numFmtId="49" fontId="82" fillId="0" borderId="14" xfId="0" applyNumberFormat="1" applyFont="1" applyFill="1" applyBorder="1" applyAlignment="1">
      <alignment horizontal="center" vertical="top" wrapText="1"/>
    </xf>
    <xf numFmtId="0" fontId="82" fillId="0" borderId="40" xfId="0" applyFont="1" applyFill="1" applyBorder="1" applyAlignment="1">
      <alignment horizontal="center" vertical="center" wrapText="1"/>
    </xf>
    <xf numFmtId="0" fontId="79" fillId="0" borderId="40" xfId="0" applyFont="1" applyFill="1" applyBorder="1" applyAlignment="1">
      <alignment horizontal="left" vertical="center" wrapText="1"/>
    </xf>
    <xf numFmtId="0" fontId="79" fillId="0" borderId="41" xfId="0" applyFont="1" applyFill="1" applyBorder="1" applyAlignment="1">
      <alignment horizontal="left" vertical="center" wrapText="1"/>
    </xf>
    <xf numFmtId="0" fontId="84" fillId="27" borderId="19" xfId="0" applyFont="1" applyFill="1" applyBorder="1" applyAlignment="1" applyProtection="1">
      <alignment horizontal="center" vertical="center" textRotation="90"/>
    </xf>
    <xf numFmtId="0" fontId="84" fillId="27" borderId="22" xfId="0" applyFont="1" applyFill="1" applyBorder="1" applyAlignment="1" applyProtection="1">
      <alignment horizontal="center" vertical="center" textRotation="90"/>
    </xf>
    <xf numFmtId="0" fontId="84" fillId="0" borderId="19" xfId="0" applyFont="1" applyFill="1" applyBorder="1" applyAlignment="1" applyProtection="1">
      <alignment horizontal="center" vertical="center" wrapText="1"/>
    </xf>
    <xf numFmtId="0" fontId="84" fillId="0" borderId="22" xfId="0" applyFont="1" applyFill="1" applyBorder="1" applyAlignment="1" applyProtection="1">
      <alignment horizontal="center" vertical="center" wrapText="1"/>
    </xf>
    <xf numFmtId="0" fontId="84" fillId="0" borderId="56" xfId="0" applyFont="1" applyFill="1" applyBorder="1" applyAlignment="1" applyProtection="1">
      <alignment horizontal="center" vertical="center"/>
    </xf>
    <xf numFmtId="0" fontId="84" fillId="0" borderId="55" xfId="0" applyFont="1" applyFill="1" applyBorder="1" applyAlignment="1" applyProtection="1">
      <alignment horizontal="center" vertical="center"/>
    </xf>
    <xf numFmtId="0" fontId="84" fillId="0" borderId="14" xfId="0" applyFont="1" applyFill="1" applyBorder="1" applyAlignment="1" applyProtection="1">
      <alignment horizontal="center" vertical="center"/>
    </xf>
    <xf numFmtId="1" fontId="86" fillId="0" borderId="96" xfId="0" applyNumberFormat="1" applyFont="1" applyFill="1" applyBorder="1" applyAlignment="1" applyProtection="1">
      <alignment horizontal="center" vertical="center" wrapText="1"/>
      <protection locked="0"/>
    </xf>
    <xf numFmtId="1" fontId="86" fillId="0" borderId="13" xfId="0" applyNumberFormat="1"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22" xfId="0" applyFont="1" applyFill="1" applyBorder="1" applyAlignment="1" applyProtection="1">
      <alignment horizontal="center" vertical="center" wrapText="1"/>
      <protection locked="0"/>
    </xf>
    <xf numFmtId="0" fontId="89" fillId="0" borderId="15" xfId="0" applyFont="1" applyFill="1" applyBorder="1" applyAlignment="1" applyProtection="1">
      <alignment horizontal="center" vertical="center" wrapText="1"/>
      <protection locked="0"/>
    </xf>
    <xf numFmtId="0" fontId="89" fillId="0" borderId="22"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xf>
    <xf numFmtId="0" fontId="84" fillId="0" borderId="56" xfId="0" applyFont="1" applyFill="1" applyBorder="1" applyAlignment="1" applyProtection="1">
      <alignment horizontal="center" vertical="center" wrapText="1"/>
    </xf>
    <xf numFmtId="0" fontId="86" fillId="0" borderId="96" xfId="0" applyFont="1" applyFill="1" applyBorder="1" applyAlignment="1" applyProtection="1">
      <alignment horizontal="center" vertical="center" wrapText="1"/>
      <protection locked="0"/>
    </xf>
    <xf numFmtId="0" fontId="86" fillId="0" borderId="18" xfId="0" applyFont="1" applyFill="1" applyBorder="1" applyAlignment="1" applyProtection="1">
      <alignment horizontal="center" vertical="center" wrapText="1"/>
      <protection locked="0"/>
    </xf>
    <xf numFmtId="0" fontId="86" fillId="0" borderId="19" xfId="0" applyFont="1" applyFill="1" applyBorder="1" applyAlignment="1" applyProtection="1">
      <alignment horizontal="center" vertical="center" wrapText="1"/>
      <protection locked="0"/>
    </xf>
    <xf numFmtId="0" fontId="84" fillId="0" borderId="19" xfId="0" applyFont="1" applyFill="1" applyBorder="1" applyAlignment="1" applyProtection="1">
      <alignment horizontal="center" vertical="center" textRotation="90"/>
    </xf>
    <xf numFmtId="0" fontId="84" fillId="0" borderId="22" xfId="0" applyFont="1" applyFill="1" applyBorder="1" applyAlignment="1" applyProtection="1">
      <alignment horizontal="center" vertical="center" textRotation="90"/>
    </xf>
    <xf numFmtId="0" fontId="86" fillId="27" borderId="96" xfId="0" applyFont="1" applyFill="1" applyBorder="1" applyAlignment="1" applyProtection="1">
      <alignment horizontal="center" vertical="center" wrapText="1"/>
      <protection locked="0"/>
    </xf>
    <xf numFmtId="0" fontId="86" fillId="27" borderId="18" xfId="0" applyFont="1" applyFill="1" applyBorder="1" applyAlignment="1" applyProtection="1">
      <alignment horizontal="center" vertical="center" wrapText="1"/>
      <protection locked="0"/>
    </xf>
    <xf numFmtId="0" fontId="86" fillId="27" borderId="13" xfId="0" applyFont="1" applyFill="1" applyBorder="1" applyAlignment="1" applyProtection="1">
      <alignment horizontal="center" vertical="center" wrapText="1"/>
      <protection locked="0"/>
    </xf>
    <xf numFmtId="0" fontId="86" fillId="27" borderId="15" xfId="0" applyFont="1" applyFill="1" applyBorder="1" applyAlignment="1" applyProtection="1">
      <alignment horizontal="center" vertical="center" wrapText="1"/>
      <protection locked="0"/>
    </xf>
    <xf numFmtId="0" fontId="86" fillId="27" borderId="19" xfId="0" applyFont="1" applyFill="1" applyBorder="1" applyAlignment="1" applyProtection="1">
      <alignment horizontal="center" vertical="center" wrapText="1"/>
      <protection locked="0"/>
    </xf>
    <xf numFmtId="0" fontId="86" fillId="27" borderId="22" xfId="0" applyFont="1" applyFill="1" applyBorder="1" applyAlignment="1" applyProtection="1">
      <alignment horizontal="center" vertical="center" wrapText="1"/>
      <protection locked="0"/>
    </xf>
    <xf numFmtId="0" fontId="89" fillId="0" borderId="25" xfId="0" applyFont="1" applyFill="1" applyBorder="1" applyAlignment="1" applyProtection="1">
      <alignment horizontal="center" vertical="center" wrapText="1"/>
      <protection locked="0"/>
    </xf>
    <xf numFmtId="0" fontId="89" fillId="0" borderId="15" xfId="0" applyFont="1" applyFill="1" applyBorder="1" applyAlignment="1" applyProtection="1">
      <alignment horizontal="center" vertical="top" wrapText="1"/>
      <protection locked="0"/>
    </xf>
    <xf numFmtId="0" fontId="89" fillId="0" borderId="22" xfId="0" applyFont="1" applyFill="1" applyBorder="1" applyAlignment="1" applyProtection="1">
      <alignment horizontal="center" vertical="top" wrapText="1"/>
      <protection locked="0"/>
    </xf>
    <xf numFmtId="0" fontId="89" fillId="0" borderId="15" xfId="0" applyFont="1" applyFill="1" applyBorder="1" applyAlignment="1" applyProtection="1">
      <alignment horizontal="center" vertical="center" wrapText="1"/>
    </xf>
    <xf numFmtId="0" fontId="89" fillId="0" borderId="22" xfId="0" applyFont="1" applyFill="1" applyBorder="1" applyAlignment="1" applyProtection="1">
      <alignment horizontal="center" vertical="center" wrapText="1"/>
    </xf>
    <xf numFmtId="0" fontId="107" fillId="0" borderId="1" xfId="0" applyFont="1" applyBorder="1" applyAlignment="1">
      <alignment horizontal="center"/>
    </xf>
    <xf numFmtId="0" fontId="107" fillId="0" borderId="3" xfId="0" applyFont="1" applyBorder="1" applyAlignment="1">
      <alignment horizontal="center"/>
    </xf>
    <xf numFmtId="0" fontId="106" fillId="27" borderId="96" xfId="52" applyFont="1" applyFill="1" applyBorder="1" applyAlignment="1">
      <alignment horizontal="left" vertical="center" wrapText="1"/>
    </xf>
    <xf numFmtId="0" fontId="106" fillId="27" borderId="15" xfId="52" applyFont="1" applyFill="1" applyBorder="1" applyAlignment="1">
      <alignment horizontal="left" vertical="center" wrapText="1"/>
    </xf>
    <xf numFmtId="0" fontId="106" fillId="27" borderId="97" xfId="52" applyFont="1" applyFill="1" applyBorder="1" applyAlignment="1">
      <alignment horizontal="left" vertical="center" wrapText="1"/>
    </xf>
    <xf numFmtId="0" fontId="89" fillId="0" borderId="33" xfId="0" applyFont="1" applyFill="1" applyBorder="1" applyAlignment="1" applyProtection="1">
      <alignment horizontal="center" vertical="center" wrapText="1"/>
      <protection locked="0"/>
    </xf>
    <xf numFmtId="0" fontId="89" fillId="2" borderId="15" xfId="0" applyFont="1" applyFill="1" applyBorder="1" applyAlignment="1">
      <alignment horizontal="center" vertical="center" wrapText="1"/>
    </xf>
    <xf numFmtId="0" fontId="89" fillId="2" borderId="22" xfId="0" applyFont="1" applyFill="1" applyBorder="1" applyAlignment="1">
      <alignment horizontal="center" vertical="center" wrapText="1"/>
    </xf>
    <xf numFmtId="0" fontId="86" fillId="0" borderId="13" xfId="0" applyFont="1" applyFill="1" applyBorder="1" applyAlignment="1" applyProtection="1">
      <alignment horizontal="center" vertical="center" wrapText="1"/>
      <protection locked="0"/>
    </xf>
    <xf numFmtId="0" fontId="76" fillId="2" borderId="101" xfId="0" applyFont="1" applyFill="1" applyBorder="1" applyAlignment="1">
      <alignment horizontal="center" vertical="center"/>
    </xf>
    <xf numFmtId="0" fontId="76" fillId="2" borderId="95" xfId="0" applyFont="1" applyFill="1" applyBorder="1" applyAlignment="1">
      <alignment horizontal="center" vertical="center"/>
    </xf>
    <xf numFmtId="0" fontId="9" fillId="2" borderId="34"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76" fillId="2" borderId="34" xfId="0" quotePrefix="1" applyFont="1" applyFill="1" applyBorder="1" applyAlignment="1">
      <alignment horizontal="center" vertical="center" wrapText="1"/>
    </xf>
    <xf numFmtId="0" fontId="76" fillId="2" borderId="35" xfId="0" quotePrefix="1" applyFont="1" applyFill="1" applyBorder="1" applyAlignment="1">
      <alignment horizontal="center" vertical="center" wrapText="1"/>
    </xf>
    <xf numFmtId="0" fontId="76" fillId="2" borderId="34" xfId="0" quotePrefix="1" applyFont="1" applyFill="1" applyBorder="1" applyAlignment="1">
      <alignment horizontal="center" vertical="center"/>
    </xf>
    <xf numFmtId="0" fontId="76" fillId="2" borderId="35" xfId="0" applyFont="1" applyFill="1" applyBorder="1" applyAlignment="1">
      <alignment horizontal="center" vertical="center"/>
    </xf>
    <xf numFmtId="0" fontId="9" fillId="2" borderId="33" xfId="0" applyFont="1" applyFill="1" applyBorder="1" applyAlignment="1">
      <alignment horizontal="center" vertical="center" wrapText="1"/>
    </xf>
    <xf numFmtId="0" fontId="76" fillId="2" borderId="33" xfId="0" quotePrefix="1" applyFont="1" applyFill="1" applyBorder="1" applyAlignment="1">
      <alignment horizontal="center" vertical="center" wrapText="1"/>
    </xf>
    <xf numFmtId="0" fontId="76" fillId="2" borderId="43" xfId="0" quotePrefix="1" applyFont="1" applyFill="1" applyBorder="1" applyAlignment="1">
      <alignment horizontal="center" vertical="center" wrapText="1"/>
    </xf>
    <xf numFmtId="0" fontId="76" fillId="2" borderId="19" xfId="0" quotePrefix="1" applyFont="1" applyFill="1" applyBorder="1" applyAlignment="1">
      <alignment horizontal="center" vertical="center" wrapText="1"/>
    </xf>
    <xf numFmtId="0" fontId="76" fillId="2" borderId="19" xfId="0" applyFont="1" applyFill="1" applyBorder="1" applyAlignment="1">
      <alignment horizontal="center" vertical="center"/>
    </xf>
    <xf numFmtId="0" fontId="76" fillId="2" borderId="25" xfId="0" applyFont="1" applyFill="1" applyBorder="1" applyAlignment="1">
      <alignment horizontal="center" vertical="center"/>
    </xf>
    <xf numFmtId="0" fontId="76" fillId="2" borderId="34" xfId="0" applyFont="1" applyFill="1" applyBorder="1" applyAlignment="1">
      <alignment horizontal="center" vertical="center" wrapText="1"/>
    </xf>
    <xf numFmtId="0" fontId="76" fillId="2" borderId="33"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35" xfId="0" quotePrefix="1" applyFont="1" applyFill="1" applyBorder="1" applyAlignment="1">
      <alignment horizontal="center" vertical="center"/>
    </xf>
    <xf numFmtId="0" fontId="76" fillId="2" borderId="98" xfId="0" applyFont="1" applyFill="1" applyBorder="1" applyAlignment="1">
      <alignment horizontal="center" vertical="center"/>
    </xf>
    <xf numFmtId="0" fontId="76" fillId="2" borderId="44" xfId="0" applyFont="1" applyFill="1" applyBorder="1" applyAlignment="1">
      <alignment horizontal="center" vertical="center"/>
    </xf>
    <xf numFmtId="0" fontId="76" fillId="2" borderId="98" xfId="0"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6" fillId="2" borderId="44" xfId="0" applyFont="1" applyFill="1" applyBorder="1" applyAlignment="1">
      <alignment horizontal="center" vertical="center" wrapText="1"/>
    </xf>
    <xf numFmtId="9" fontId="76" fillId="27" borderId="98" xfId="0" applyNumberFormat="1" applyFont="1" applyFill="1" applyBorder="1" applyAlignment="1">
      <alignment horizontal="center" vertical="center"/>
    </xf>
    <xf numFmtId="9" fontId="76" fillId="27" borderId="53" xfId="0" applyNumberFormat="1" applyFont="1" applyFill="1" applyBorder="1" applyAlignment="1">
      <alignment horizontal="center" vertical="center"/>
    </xf>
    <xf numFmtId="9" fontId="76" fillId="27" borderId="44" xfId="0" applyNumberFormat="1" applyFont="1" applyFill="1" applyBorder="1" applyAlignment="1">
      <alignment horizontal="center" vertical="center"/>
    </xf>
    <xf numFmtId="9" fontId="76" fillId="27" borderId="33" xfId="0" applyNumberFormat="1" applyFont="1" applyFill="1" applyBorder="1" applyAlignment="1">
      <alignment horizontal="center" vertical="center" wrapText="1"/>
    </xf>
    <xf numFmtId="9" fontId="76" fillId="27" borderId="35" xfId="0" applyNumberFormat="1" applyFont="1" applyFill="1" applyBorder="1" applyAlignment="1">
      <alignment horizontal="center" vertical="center" wrapText="1"/>
    </xf>
    <xf numFmtId="0" fontId="76" fillId="27" borderId="101" xfId="0" applyFont="1" applyFill="1" applyBorder="1" applyAlignment="1">
      <alignment horizontal="center" vertical="center"/>
    </xf>
    <xf numFmtId="0" fontId="76" fillId="27" borderId="54" xfId="0" applyFont="1" applyFill="1" applyBorder="1" applyAlignment="1">
      <alignment horizontal="center" vertical="center"/>
    </xf>
    <xf numFmtId="0" fontId="76" fillId="27" borderId="95" xfId="0" applyFont="1" applyFill="1" applyBorder="1" applyAlignment="1">
      <alignment horizontal="center" vertical="center"/>
    </xf>
    <xf numFmtId="0" fontId="9" fillId="27" borderId="34" xfId="0" applyFont="1" applyFill="1" applyBorder="1" applyAlignment="1">
      <alignment horizontal="center" vertical="center"/>
    </xf>
    <xf numFmtId="0" fontId="9" fillId="27" borderId="33" xfId="0" applyFont="1" applyFill="1" applyBorder="1" applyAlignment="1">
      <alignment horizontal="center" vertical="center"/>
    </xf>
    <xf numFmtId="0" fontId="9" fillId="27" borderId="35" xfId="0" applyFont="1" applyFill="1" applyBorder="1" applyAlignment="1">
      <alignment horizontal="center" vertical="center"/>
    </xf>
    <xf numFmtId="0" fontId="76" fillId="27" borderId="34" xfId="0" applyFont="1" applyFill="1" applyBorder="1" applyAlignment="1">
      <alignment horizontal="center" vertical="center" wrapText="1"/>
    </xf>
    <xf numFmtId="0" fontId="76" fillId="27" borderId="33" xfId="0" applyFont="1" applyFill="1" applyBorder="1" applyAlignment="1">
      <alignment horizontal="center" vertical="center" wrapText="1"/>
    </xf>
    <xf numFmtId="0" fontId="76" fillId="27" borderId="35" xfId="0" applyFont="1" applyFill="1" applyBorder="1" applyAlignment="1">
      <alignment horizontal="center" vertical="center" wrapText="1"/>
    </xf>
    <xf numFmtId="0" fontId="76" fillId="27" borderId="34" xfId="0" applyFont="1" applyFill="1" applyBorder="1" applyAlignment="1">
      <alignment horizontal="center" vertical="center"/>
    </xf>
    <xf numFmtId="0" fontId="76" fillId="27" borderId="33" xfId="0" applyFont="1" applyFill="1" applyBorder="1" applyAlignment="1">
      <alignment horizontal="center" vertical="center"/>
    </xf>
    <xf numFmtId="0" fontId="76" fillId="27" borderId="35" xfId="0" applyFont="1" applyFill="1" applyBorder="1" applyAlignment="1">
      <alignment horizontal="center" vertical="center"/>
    </xf>
    <xf numFmtId="9" fontId="76" fillId="27" borderId="34" xfId="0" applyNumberFormat="1" applyFont="1" applyFill="1" applyBorder="1" applyAlignment="1">
      <alignment horizontal="center" vertical="center"/>
    </xf>
    <xf numFmtId="9" fontId="76" fillId="27" borderId="33" xfId="0" applyNumberFormat="1" applyFont="1" applyFill="1" applyBorder="1" applyAlignment="1">
      <alignment horizontal="center" vertical="center"/>
    </xf>
    <xf numFmtId="9" fontId="76" fillId="27" borderId="35" xfId="0" applyNumberFormat="1" applyFont="1" applyFill="1" applyBorder="1" applyAlignment="1">
      <alignment horizontal="center" vertical="center"/>
    </xf>
    <xf numFmtId="9" fontId="76" fillId="27" borderId="34" xfId="0" applyNumberFormat="1" applyFont="1" applyFill="1" applyBorder="1" applyAlignment="1">
      <alignment horizontal="center" vertical="center" wrapText="1"/>
    </xf>
    <xf numFmtId="0" fontId="76" fillId="2" borderId="54" xfId="0" applyFont="1" applyFill="1" applyBorder="1" applyAlignment="1">
      <alignment horizontal="center" vertical="center"/>
    </xf>
    <xf numFmtId="0" fontId="76" fillId="2" borderId="34" xfId="0" applyFont="1" applyFill="1" applyBorder="1" applyAlignment="1">
      <alignment horizontal="center" vertical="center"/>
    </xf>
    <xf numFmtId="0" fontId="76" fillId="2" borderId="33" xfId="0" applyFont="1" applyFill="1" applyBorder="1" applyAlignment="1">
      <alignment horizontal="center" vertical="center"/>
    </xf>
    <xf numFmtId="1" fontId="76" fillId="2" borderId="101" xfId="0" applyNumberFormat="1" applyFont="1" applyFill="1" applyBorder="1" applyAlignment="1">
      <alignment horizontal="center" vertical="center"/>
    </xf>
    <xf numFmtId="1" fontId="76" fillId="2" borderId="54" xfId="0" applyNumberFormat="1" applyFont="1" applyFill="1" applyBorder="1" applyAlignment="1">
      <alignment horizontal="center" vertical="center"/>
    </xf>
    <xf numFmtId="1" fontId="76" fillId="2" borderId="95" xfId="0" applyNumberFormat="1" applyFont="1" applyFill="1" applyBorder="1" applyAlignment="1">
      <alignment horizontal="center" vertical="center"/>
    </xf>
    <xf numFmtId="1" fontId="9" fillId="2" borderId="34" xfId="0" applyNumberFormat="1" applyFont="1" applyFill="1" applyBorder="1" applyAlignment="1">
      <alignment horizontal="center" vertical="center" wrapText="1"/>
    </xf>
    <xf numFmtId="1" fontId="9" fillId="2" borderId="33" xfId="0" applyNumberFormat="1" applyFont="1" applyFill="1" applyBorder="1" applyAlignment="1">
      <alignment horizontal="center" vertical="center" wrapText="1"/>
    </xf>
    <xf numFmtId="1" fontId="9" fillId="2" borderId="35" xfId="0" applyNumberFormat="1" applyFont="1" applyFill="1" applyBorder="1" applyAlignment="1">
      <alignment horizontal="center" vertical="center" wrapText="1"/>
    </xf>
    <xf numFmtId="1" fontId="76" fillId="2" borderId="34" xfId="0" quotePrefix="1" applyNumberFormat="1" applyFont="1" applyFill="1" applyBorder="1" applyAlignment="1">
      <alignment horizontal="center" vertical="center"/>
    </xf>
    <xf numFmtId="1" fontId="76" fillId="2" borderId="33" xfId="0" quotePrefix="1" applyNumberFormat="1" applyFont="1" applyFill="1" applyBorder="1" applyAlignment="1">
      <alignment horizontal="center" vertical="center"/>
    </xf>
    <xf numFmtId="1" fontId="76" fillId="2" borderId="35" xfId="0" quotePrefix="1" applyNumberFormat="1" applyFont="1" applyFill="1" applyBorder="1" applyAlignment="1">
      <alignment horizontal="center" vertical="center"/>
    </xf>
    <xf numFmtId="0" fontId="99" fillId="0" borderId="54" xfId="0" applyFont="1" applyFill="1" applyBorder="1" applyAlignment="1">
      <alignment horizontal="center" vertical="center" wrapText="1"/>
    </xf>
    <xf numFmtId="0" fontId="99" fillId="0" borderId="96" xfId="0" applyFont="1" applyFill="1" applyBorder="1" applyAlignment="1">
      <alignment horizontal="center" vertical="center" wrapText="1"/>
    </xf>
    <xf numFmtId="0" fontId="99" fillId="0" borderId="33" xfId="0" applyFont="1" applyFill="1" applyBorder="1" applyAlignment="1">
      <alignment horizontal="center" vertical="center" wrapText="1"/>
    </xf>
    <xf numFmtId="0" fontId="99" fillId="0" borderId="15" xfId="0" applyFont="1" applyFill="1" applyBorder="1" applyAlignment="1">
      <alignment horizontal="center" vertical="center" wrapText="1"/>
    </xf>
    <xf numFmtId="0" fontId="99" fillId="0" borderId="33" xfId="0" applyFont="1" applyFill="1" applyBorder="1" applyAlignment="1">
      <alignment vertical="center" wrapText="1"/>
    </xf>
    <xf numFmtId="0" fontId="99" fillId="0" borderId="53" xfId="0" applyFont="1" applyFill="1" applyBorder="1" applyAlignment="1">
      <alignment horizontal="center" vertical="center" wrapText="1"/>
    </xf>
    <xf numFmtId="0" fontId="99" fillId="0" borderId="97" xfId="0" applyFont="1" applyFill="1" applyBorder="1" applyAlignment="1">
      <alignment horizontal="center" vertical="center" wrapText="1"/>
    </xf>
    <xf numFmtId="0" fontId="103" fillId="2" borderId="101" xfId="0" applyFont="1" applyFill="1" applyBorder="1" applyAlignment="1">
      <alignment horizontal="center"/>
    </xf>
    <xf numFmtId="0" fontId="103" fillId="2" borderId="34" xfId="0" applyFont="1" applyFill="1" applyBorder="1" applyAlignment="1">
      <alignment horizontal="center"/>
    </xf>
    <xf numFmtId="0" fontId="103" fillId="2" borderId="98" xfId="0" applyFont="1" applyFill="1" applyBorder="1" applyAlignment="1">
      <alignment horizontal="center"/>
    </xf>
    <xf numFmtId="0" fontId="74" fillId="0" borderId="33" xfId="0" applyFont="1" applyFill="1" applyBorder="1" applyAlignment="1">
      <alignment horizontal="left"/>
    </xf>
    <xf numFmtId="14" fontId="74" fillId="0" borderId="33" xfId="0" applyNumberFormat="1" applyFont="1" applyFill="1" applyBorder="1" applyAlignment="1">
      <alignment horizontal="left"/>
    </xf>
    <xf numFmtId="14" fontId="74" fillId="0" borderId="53" xfId="0" applyNumberFormat="1" applyFont="1" applyFill="1" applyBorder="1" applyAlignment="1">
      <alignment horizontal="left"/>
    </xf>
    <xf numFmtId="0" fontId="73" fillId="0" borderId="33" xfId="0" quotePrefix="1" applyFont="1" applyFill="1" applyBorder="1" applyAlignment="1">
      <alignment horizontal="left"/>
    </xf>
    <xf numFmtId="0" fontId="73" fillId="0" borderId="53" xfId="0" quotePrefix="1" applyFont="1" applyFill="1" applyBorder="1" applyAlignment="1">
      <alignment horizontal="left"/>
    </xf>
    <xf numFmtId="0" fontId="73" fillId="0" borderId="33" xfId="0" applyFont="1" applyFill="1" applyBorder="1" applyAlignment="1"/>
    <xf numFmtId="0" fontId="74" fillId="0" borderId="53" xfId="0" applyFont="1" applyFill="1" applyBorder="1" applyAlignment="1">
      <alignment horizontal="left"/>
    </xf>
    <xf numFmtId="0" fontId="74" fillId="0" borderId="33" xfId="0" applyFont="1" applyFill="1" applyBorder="1" applyAlignment="1">
      <alignment horizontal="left" vertical="center"/>
    </xf>
    <xf numFmtId="0" fontId="81" fillId="2" borderId="33" xfId="820" applyFont="1" applyFill="1" applyBorder="1" applyAlignment="1">
      <alignment horizontal="left" vertical="center" wrapText="1"/>
    </xf>
    <xf numFmtId="0" fontId="76" fillId="2" borderId="43" xfId="0" applyFont="1" applyFill="1" applyBorder="1" applyAlignment="1">
      <alignment horizontal="center" vertical="center" wrapText="1"/>
    </xf>
    <xf numFmtId="0" fontId="76" fillId="2" borderId="19"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74" fillId="0" borderId="55" xfId="0" applyFont="1" applyFill="1" applyBorder="1" applyAlignment="1">
      <alignment horizontal="center" vertical="center"/>
    </xf>
    <xf numFmtId="0" fontId="74" fillId="0" borderId="57" xfId="0" applyFont="1" applyFill="1" applyBorder="1" applyAlignment="1">
      <alignment horizontal="center" vertical="center"/>
    </xf>
    <xf numFmtId="0" fontId="110" fillId="0" borderId="19" xfId="67" quotePrefix="1" applyFont="1" applyBorder="1" applyAlignment="1">
      <alignment horizontal="center" vertical="center"/>
    </xf>
    <xf numFmtId="0" fontId="110" fillId="0" borderId="25" xfId="67" quotePrefix="1" applyFont="1" applyBorder="1" applyAlignment="1">
      <alignment horizontal="center" vertical="center"/>
    </xf>
    <xf numFmtId="0" fontId="31" fillId="7" borderId="33" xfId="69" applyFont="1" applyFill="1" applyBorder="1" applyAlignment="1" applyProtection="1">
      <alignment horizontal="center" vertical="center"/>
      <protection locked="0" hidden="1"/>
    </xf>
    <xf numFmtId="0" fontId="8" fillId="0" borderId="33" xfId="0" applyFont="1" applyFill="1" applyBorder="1" applyAlignment="1">
      <alignment horizontal="center" vertical="center"/>
    </xf>
    <xf numFmtId="0" fontId="7" fillId="0" borderId="18" xfId="67" applyFont="1" applyBorder="1" applyAlignment="1">
      <alignment horizontal="center" vertical="center"/>
    </xf>
    <xf numFmtId="0" fontId="7" fillId="0" borderId="24" xfId="67" applyFont="1" applyBorder="1" applyAlignment="1">
      <alignment horizontal="center" vertical="center"/>
    </xf>
    <xf numFmtId="0" fontId="7" fillId="0" borderId="19" xfId="67" applyFont="1" applyBorder="1" applyAlignment="1">
      <alignment horizontal="center" vertical="center"/>
    </xf>
    <xf numFmtId="0" fontId="7" fillId="0" borderId="25" xfId="67" applyFont="1" applyBorder="1" applyAlignment="1">
      <alignment horizontal="center" vertical="center"/>
    </xf>
    <xf numFmtId="0" fontId="109" fillId="28" borderId="0" xfId="0" applyFont="1" applyFill="1" applyAlignment="1">
      <alignment horizontal="center"/>
    </xf>
    <xf numFmtId="0" fontId="0" fillId="2" borderId="0" xfId="0" applyFill="1" applyBorder="1" applyAlignment="1">
      <alignment horizontal="center"/>
    </xf>
    <xf numFmtId="0" fontId="0" fillId="0" borderId="0" xfId="0" applyBorder="1" applyAlignment="1">
      <alignment horizontal="center"/>
    </xf>
    <xf numFmtId="0" fontId="127" fillId="0" borderId="16" xfId="52" applyFont="1" applyBorder="1" applyAlignment="1" applyProtection="1">
      <alignment horizontal="center" vertical="center" wrapText="1"/>
    </xf>
    <xf numFmtId="0" fontId="127" fillId="0" borderId="38" xfId="52" applyFont="1" applyBorder="1" applyAlignment="1" applyProtection="1">
      <alignment horizontal="center" vertical="center" wrapText="1"/>
    </xf>
    <xf numFmtId="0" fontId="127" fillId="0" borderId="17" xfId="52" applyFont="1" applyBorder="1" applyAlignment="1" applyProtection="1">
      <alignment horizontal="center" vertical="center" wrapText="1"/>
    </xf>
    <xf numFmtId="0" fontId="127" fillId="0" borderId="56" xfId="52" applyFont="1" applyBorder="1" applyAlignment="1" applyProtection="1">
      <alignment horizontal="center" vertical="center" wrapText="1"/>
    </xf>
    <xf numFmtId="0" fontId="127" fillId="0" borderId="55" xfId="52" applyFont="1" applyBorder="1" applyAlignment="1" applyProtection="1">
      <alignment horizontal="center" vertical="center" wrapText="1"/>
    </xf>
    <xf numFmtId="0" fontId="127" fillId="0" borderId="57" xfId="52" applyFont="1" applyBorder="1" applyAlignment="1" applyProtection="1">
      <alignment horizontal="center" vertical="center" wrapText="1"/>
    </xf>
    <xf numFmtId="0" fontId="123" fillId="2" borderId="101" xfId="52" applyFont="1" applyFill="1" applyBorder="1" applyAlignment="1" applyProtection="1">
      <alignment horizontal="center" vertical="center" wrapText="1"/>
    </xf>
    <xf numFmtId="0" fontId="123" fillId="2" borderId="34" xfId="52" applyFont="1" applyFill="1" applyBorder="1" applyAlignment="1" applyProtection="1">
      <alignment horizontal="center" vertical="center"/>
    </xf>
    <xf numFmtId="0" fontId="123" fillId="2" borderId="98" xfId="52" applyFont="1" applyFill="1" applyBorder="1" applyAlignment="1" applyProtection="1">
      <alignment horizontal="center" vertical="center"/>
    </xf>
    <xf numFmtId="0" fontId="74" fillId="0" borderId="16" xfId="0" applyFont="1" applyFill="1" applyBorder="1" applyAlignment="1">
      <alignment horizontal="left" vertical="center" wrapText="1"/>
    </xf>
    <xf numFmtId="0" fontId="74" fillId="0" borderId="38" xfId="0" applyFont="1" applyFill="1" applyBorder="1" applyAlignment="1">
      <alignment horizontal="left" vertical="center" wrapText="1"/>
    </xf>
    <xf numFmtId="0" fontId="74" fillId="0" borderId="23" xfId="0" applyFont="1" applyFill="1" applyBorder="1" applyAlignment="1">
      <alignment horizontal="left" vertical="center" wrapText="1"/>
    </xf>
    <xf numFmtId="0" fontId="126" fillId="34" borderId="39" xfId="52" applyFont="1" applyFill="1" applyBorder="1" applyAlignment="1" applyProtection="1">
      <alignment horizontal="center" vertical="center"/>
      <protection locked="0"/>
    </xf>
    <xf numFmtId="0" fontId="126" fillId="34" borderId="40" xfId="52" applyFont="1" applyFill="1" applyBorder="1" applyAlignment="1" applyProtection="1">
      <alignment horizontal="center" vertical="center"/>
      <protection locked="0"/>
    </xf>
    <xf numFmtId="0" fontId="126" fillId="34" borderId="41" xfId="52" applyFont="1" applyFill="1" applyBorder="1" applyAlignment="1" applyProtection="1">
      <alignment horizontal="center" vertical="center"/>
      <protection locked="0"/>
    </xf>
    <xf numFmtId="0" fontId="126" fillId="0" borderId="40" xfId="52" applyFont="1" applyFill="1" applyBorder="1" applyAlignment="1" applyProtection="1">
      <alignment horizontal="center" vertical="center" wrapText="1"/>
      <protection locked="0"/>
    </xf>
    <xf numFmtId="0" fontId="126" fillId="0" borderId="40" xfId="52" applyFont="1" applyFill="1" applyBorder="1" applyAlignment="1" applyProtection="1">
      <alignment horizontal="center" vertical="center"/>
      <protection locked="0"/>
    </xf>
    <xf numFmtId="0" fontId="126" fillId="0" borderId="50" xfId="52" applyFont="1" applyFill="1" applyBorder="1" applyAlignment="1" applyProtection="1">
      <alignment horizontal="center" vertical="center"/>
      <protection locked="0"/>
    </xf>
    <xf numFmtId="14" fontId="126" fillId="0" borderId="40" xfId="52" applyNumberFormat="1" applyFont="1" applyFill="1" applyBorder="1" applyAlignment="1" applyProtection="1">
      <alignment horizontal="center" vertical="center"/>
      <protection locked="0"/>
    </xf>
    <xf numFmtId="0" fontId="8" fillId="0" borderId="15" xfId="52" applyBorder="1" applyAlignment="1">
      <alignment horizontal="center" vertical="center"/>
    </xf>
    <xf numFmtId="0" fontId="8" fillId="0" borderId="22" xfId="52" applyBorder="1" applyAlignment="1">
      <alignment horizontal="center" vertical="center"/>
    </xf>
    <xf numFmtId="0" fontId="31" fillId="7" borderId="45" xfId="69" applyFont="1" applyFill="1" applyBorder="1" applyAlignment="1" applyProtection="1">
      <alignment horizontal="left" vertical="center"/>
      <protection locked="0" hidden="1"/>
    </xf>
    <xf numFmtId="0" fontId="31" fillId="7" borderId="55" xfId="69" quotePrefix="1" applyFont="1" applyFill="1" applyBorder="1" applyAlignment="1" applyProtection="1">
      <alignment horizontal="left" vertical="center"/>
      <protection locked="0" hidden="1"/>
    </xf>
    <xf numFmtId="0" fontId="31" fillId="7" borderId="57" xfId="69" quotePrefix="1" applyFont="1" applyFill="1" applyBorder="1" applyAlignment="1" applyProtection="1">
      <alignment horizontal="left" vertical="center"/>
      <protection locked="0" hidden="1"/>
    </xf>
    <xf numFmtId="0" fontId="114" fillId="0" borderId="11" xfId="1217" applyFont="1" applyBorder="1" applyAlignment="1">
      <alignment horizontal="center" vertical="center"/>
    </xf>
    <xf numFmtId="0" fontId="114" fillId="0" borderId="3" xfId="1217" applyFont="1" applyBorder="1" applyAlignment="1">
      <alignment horizontal="center" vertical="center"/>
    </xf>
    <xf numFmtId="0" fontId="114" fillId="0" borderId="10" xfId="1217" applyFont="1" applyBorder="1" applyAlignment="1">
      <alignment horizontal="center" vertical="center"/>
    </xf>
    <xf numFmtId="0" fontId="114" fillId="0" borderId="20" xfId="1217" applyFont="1" applyBorder="1" applyAlignment="1">
      <alignment horizontal="center" vertical="center"/>
    </xf>
    <xf numFmtId="0" fontId="114" fillId="0" borderId="0" xfId="1217" applyFont="1" applyBorder="1" applyAlignment="1">
      <alignment horizontal="center" vertical="center"/>
    </xf>
    <xf numFmtId="0" fontId="114" fillId="0" borderId="21" xfId="1217" applyFont="1" applyBorder="1" applyAlignment="1">
      <alignment horizontal="center" vertical="center"/>
    </xf>
    <xf numFmtId="0" fontId="114" fillId="0" borderId="56" xfId="1217" applyFont="1" applyBorder="1" applyAlignment="1">
      <alignment horizontal="center" vertical="center"/>
    </xf>
    <xf numFmtId="0" fontId="114" fillId="0" borderId="55" xfId="1217" applyFont="1" applyBorder="1" applyAlignment="1">
      <alignment horizontal="center" vertical="center"/>
    </xf>
    <xf numFmtId="0" fontId="114" fillId="0" borderId="57" xfId="1217" applyFont="1" applyBorder="1" applyAlignment="1">
      <alignment horizontal="center" vertical="center"/>
    </xf>
    <xf numFmtId="0" fontId="117" fillId="0" borderId="39" xfId="1217" applyFont="1" applyBorder="1" applyAlignment="1">
      <alignment horizontal="center" vertical="center" wrapText="1"/>
    </xf>
    <xf numFmtId="0" fontId="117" fillId="0" borderId="41" xfId="1217" applyFont="1" applyBorder="1" applyAlignment="1">
      <alignment horizontal="center" vertical="center" wrapText="1"/>
    </xf>
    <xf numFmtId="0" fontId="117" fillId="0" borderId="40" xfId="1217" applyFont="1" applyBorder="1" applyAlignment="1">
      <alignment horizontal="center" vertical="center" wrapText="1"/>
    </xf>
    <xf numFmtId="0" fontId="118" fillId="0" borderId="39" xfId="0" applyFont="1" applyBorder="1" applyAlignment="1">
      <alignment horizontal="center" vertical="center" wrapText="1"/>
    </xf>
    <xf numFmtId="0" fontId="118" fillId="0" borderId="40" xfId="0" applyFont="1" applyBorder="1" applyAlignment="1">
      <alignment horizontal="center" vertical="center" wrapText="1"/>
    </xf>
    <xf numFmtId="0" fontId="118" fillId="0" borderId="50" xfId="0" applyFont="1" applyBorder="1" applyAlignment="1">
      <alignment horizontal="center" vertical="center" wrapText="1"/>
    </xf>
    <xf numFmtId="0" fontId="113" fillId="0" borderId="1" xfId="1217" applyFont="1" applyBorder="1" applyAlignment="1">
      <alignment horizontal="center" vertical="center"/>
    </xf>
    <xf numFmtId="0" fontId="113" fillId="0" borderId="3" xfId="1217" applyFont="1" applyBorder="1" applyAlignment="1">
      <alignment horizontal="center" vertical="center"/>
    </xf>
    <xf numFmtId="0" fontId="113" fillId="0" borderId="10" xfId="1217" applyFont="1" applyBorder="1" applyAlignment="1">
      <alignment horizontal="center" vertical="center"/>
    </xf>
    <xf numFmtId="0" fontId="113" fillId="0" borderId="4" xfId="1217" applyFont="1" applyBorder="1" applyAlignment="1">
      <alignment horizontal="center" vertical="center"/>
    </xf>
    <xf numFmtId="0" fontId="113" fillId="0" borderId="0" xfId="1217" applyFont="1" applyBorder="1" applyAlignment="1">
      <alignment horizontal="center" vertical="center"/>
    </xf>
    <xf numFmtId="0" fontId="113" fillId="0" borderId="21" xfId="1217" applyFont="1" applyBorder="1" applyAlignment="1">
      <alignment horizontal="center" vertical="center"/>
    </xf>
    <xf numFmtId="0" fontId="113" fillId="0" borderId="45" xfId="1217" applyFont="1" applyBorder="1" applyAlignment="1">
      <alignment horizontal="center" vertical="center"/>
    </xf>
    <xf numFmtId="0" fontId="113" fillId="0" borderId="55" xfId="1217" applyFont="1" applyBorder="1" applyAlignment="1">
      <alignment horizontal="center" vertical="center"/>
    </xf>
    <xf numFmtId="0" fontId="113" fillId="0" borderId="57" xfId="1217" applyFont="1" applyBorder="1" applyAlignment="1">
      <alignment horizontal="center" vertical="center"/>
    </xf>
    <xf numFmtId="0" fontId="115" fillId="0" borderId="11" xfId="1217" applyFont="1" applyBorder="1" applyAlignment="1">
      <alignment horizontal="center" vertical="center"/>
    </xf>
    <xf numFmtId="0" fontId="115" fillId="0" borderId="3" xfId="1217" applyFont="1" applyBorder="1" applyAlignment="1">
      <alignment horizontal="center" vertical="center"/>
    </xf>
    <xf numFmtId="0" fontId="115" fillId="0" borderId="2" xfId="1217" applyFont="1" applyBorder="1" applyAlignment="1">
      <alignment horizontal="center" vertical="center"/>
    </xf>
    <xf numFmtId="0" fontId="115" fillId="0" borderId="20" xfId="1217" applyFont="1" applyBorder="1" applyAlignment="1">
      <alignment horizontal="center" vertical="center"/>
    </xf>
    <xf numFmtId="0" fontId="115" fillId="0" borderId="0" xfId="1217" applyFont="1" applyBorder="1" applyAlignment="1">
      <alignment horizontal="center" vertical="center"/>
    </xf>
    <xf numFmtId="0" fontId="115" fillId="0" borderId="5" xfId="1217" applyFont="1" applyBorder="1" applyAlignment="1">
      <alignment horizontal="center" vertical="center"/>
    </xf>
    <xf numFmtId="0" fontId="115" fillId="0" borderId="56" xfId="1217" applyFont="1" applyBorder="1" applyAlignment="1">
      <alignment horizontal="center" vertical="center"/>
    </xf>
    <xf numFmtId="0" fontId="115" fillId="0" borderId="55" xfId="1217" applyFont="1" applyBorder="1" applyAlignment="1">
      <alignment horizontal="center" vertical="center"/>
    </xf>
    <xf numFmtId="0" fontId="115" fillId="0" borderId="14" xfId="1217" applyFont="1" applyBorder="1" applyAlignment="1">
      <alignment horizontal="center" vertical="center"/>
    </xf>
    <xf numFmtId="0" fontId="116" fillId="0" borderId="90" xfId="1217" applyFont="1" applyBorder="1" applyAlignment="1">
      <alignment horizontal="center" vertical="center" wrapText="1"/>
    </xf>
    <xf numFmtId="0" fontId="116" fillId="0" borderId="82" xfId="1217" applyFont="1" applyBorder="1" applyAlignment="1">
      <alignment horizontal="center" vertical="center" wrapText="1"/>
    </xf>
    <xf numFmtId="0" fontId="116" fillId="0" borderId="81" xfId="1217" applyFont="1" applyBorder="1" applyAlignment="1">
      <alignment horizontal="center" vertical="center" wrapText="1"/>
    </xf>
    <xf numFmtId="0" fontId="116" fillId="0" borderId="86" xfId="1217" applyFont="1" applyBorder="1" applyAlignment="1">
      <alignment horizontal="center" vertical="center" wrapText="1"/>
    </xf>
    <xf numFmtId="0" fontId="116" fillId="0" borderId="81" xfId="1217" applyFont="1" applyBorder="1" applyAlignment="1">
      <alignment vertical="center" wrapText="1"/>
    </xf>
    <xf numFmtId="0" fontId="116" fillId="0" borderId="86" xfId="1217" applyFont="1" applyBorder="1" applyAlignment="1">
      <alignment vertical="center" wrapText="1"/>
    </xf>
    <xf numFmtId="0" fontId="116" fillId="0" borderId="82" xfId="1217" applyFont="1" applyBorder="1" applyAlignment="1">
      <alignment vertical="center" wrapText="1"/>
    </xf>
    <xf numFmtId="0" fontId="116" fillId="0" borderId="16" xfId="1217" applyFont="1" applyBorder="1" applyAlignment="1">
      <alignment horizontal="center" vertical="center" wrapText="1"/>
    </xf>
    <xf numFmtId="0" fontId="116" fillId="0" borderId="38" xfId="1217" applyFont="1" applyBorder="1" applyAlignment="1">
      <alignment horizontal="center" vertical="center" wrapText="1"/>
    </xf>
    <xf numFmtId="0" fontId="116" fillId="0" borderId="23" xfId="1217" applyFont="1" applyBorder="1" applyAlignment="1">
      <alignment horizontal="center" vertical="center" wrapText="1"/>
    </xf>
    <xf numFmtId="0" fontId="119" fillId="0" borderId="101" xfId="1217" applyFont="1" applyBorder="1" applyAlignment="1">
      <alignment horizontal="center" vertical="top"/>
    </xf>
    <xf numFmtId="0" fontId="119" fillId="0" borderId="34" xfId="1217" applyFont="1" applyBorder="1" applyAlignment="1">
      <alignment horizontal="center" vertical="top"/>
    </xf>
    <xf numFmtId="0" fontId="119" fillId="0" borderId="98" xfId="1217" applyFont="1" applyBorder="1" applyAlignment="1">
      <alignment horizontal="center" vertical="top"/>
    </xf>
    <xf numFmtId="0" fontId="119" fillId="0" borderId="54" xfId="1217" applyFont="1" applyBorder="1" applyAlignment="1">
      <alignment horizontal="center" vertical="top"/>
    </xf>
    <xf numFmtId="0" fontId="119" fillId="0" borderId="33" xfId="1217" applyFont="1" applyBorder="1" applyAlignment="1">
      <alignment horizontal="center" vertical="top"/>
    </xf>
    <xf numFmtId="0" fontId="119" fillId="0" borderId="53" xfId="1217" applyFont="1" applyBorder="1" applyAlignment="1">
      <alignment horizontal="center" vertical="top"/>
    </xf>
    <xf numFmtId="0" fontId="119" fillId="0" borderId="95" xfId="1217" applyFont="1" applyBorder="1" applyAlignment="1">
      <alignment horizontal="center" vertical="top"/>
    </xf>
    <xf numFmtId="0" fontId="119" fillId="0" borderId="35" xfId="1217" applyFont="1" applyBorder="1" applyAlignment="1">
      <alignment horizontal="center" vertical="top"/>
    </xf>
    <xf numFmtId="0" fontId="119" fillId="0" borderId="44" xfId="1217" applyFont="1" applyBorder="1" applyAlignment="1">
      <alignment horizontal="center" vertical="top"/>
    </xf>
    <xf numFmtId="0" fontId="119" fillId="0" borderId="32" xfId="1217" applyFont="1" applyBorder="1" applyAlignment="1">
      <alignment horizontal="center" vertical="top"/>
    </xf>
    <xf numFmtId="0" fontId="119" fillId="0" borderId="30" xfId="1217" applyFont="1" applyBorder="1" applyAlignment="1">
      <alignment horizontal="center" vertical="top"/>
    </xf>
    <xf numFmtId="0" fontId="119" fillId="0" borderId="41" xfId="1217" applyFont="1" applyBorder="1" applyAlignment="1">
      <alignment horizontal="center" vertical="top"/>
    </xf>
    <xf numFmtId="0" fontId="119" fillId="0" borderId="39" xfId="1217" applyFont="1" applyBorder="1" applyAlignment="1">
      <alignment horizontal="center" vertical="top"/>
    </xf>
    <xf numFmtId="0" fontId="119" fillId="0" borderId="82" xfId="1217" applyFont="1" applyBorder="1" applyAlignment="1">
      <alignment horizontal="center" vertical="top"/>
    </xf>
    <xf numFmtId="0" fontId="119" fillId="0" borderId="15" xfId="1217" applyFont="1" applyBorder="1" applyAlignment="1">
      <alignment horizontal="center" vertical="top"/>
    </xf>
    <xf numFmtId="0" fontId="119" fillId="0" borderId="16" xfId="1217" applyFont="1" applyBorder="1" applyAlignment="1">
      <alignment horizontal="center" vertical="top"/>
    </xf>
    <xf numFmtId="0" fontId="117" fillId="0" borderId="96" xfId="1217" applyFont="1" applyBorder="1" applyAlignment="1">
      <alignment horizontal="center" vertical="center" wrapText="1"/>
    </xf>
    <xf numFmtId="0" fontId="117" fillId="0" borderId="13" xfId="1217" applyFont="1" applyBorder="1" applyAlignment="1">
      <alignment horizontal="center" vertical="center" wrapText="1"/>
    </xf>
    <xf numFmtId="0" fontId="117" fillId="0" borderId="16" xfId="1217" applyFont="1" applyBorder="1" applyAlignment="1">
      <alignment horizontal="center" vertical="center"/>
    </xf>
    <xf numFmtId="0" fontId="117" fillId="0" borderId="23" xfId="1217" applyFont="1" applyBorder="1" applyAlignment="1">
      <alignment horizontal="center" vertical="center"/>
    </xf>
    <xf numFmtId="0" fontId="117" fillId="0" borderId="56" xfId="1217" applyFont="1" applyBorder="1" applyAlignment="1">
      <alignment horizontal="center" vertical="center"/>
    </xf>
    <xf numFmtId="0" fontId="117" fillId="0" borderId="14" xfId="1217" applyFont="1" applyBorder="1" applyAlignment="1">
      <alignment horizontal="center" vertical="center"/>
    </xf>
    <xf numFmtId="0" fontId="117" fillId="0" borderId="54" xfId="1217" applyFont="1" applyBorder="1" applyAlignment="1">
      <alignment horizontal="center" vertical="center" wrapText="1"/>
    </xf>
    <xf numFmtId="0" fontId="117" fillId="0" borderId="39" xfId="1217" applyFont="1" applyBorder="1" applyAlignment="1">
      <alignment horizontal="center" vertical="center"/>
    </xf>
    <xf numFmtId="0" fontId="117" fillId="0" borderId="50" xfId="1217" applyFont="1" applyBorder="1" applyAlignment="1">
      <alignment horizontal="center" vertical="center"/>
    </xf>
    <xf numFmtId="0" fontId="19" fillId="0" borderId="49" xfId="1217" applyFont="1" applyBorder="1" applyAlignment="1">
      <alignment horizontal="center" vertical="center" wrapText="1"/>
    </xf>
    <xf numFmtId="0" fontId="19" fillId="0" borderId="40" xfId="1217" applyFont="1" applyBorder="1" applyAlignment="1">
      <alignment horizontal="center" vertical="center" wrapText="1"/>
    </xf>
    <xf numFmtId="0" fontId="19" fillId="0" borderId="50" xfId="1217" applyFont="1" applyBorder="1" applyAlignment="1">
      <alignment horizontal="center" vertical="center" wrapText="1"/>
    </xf>
    <xf numFmtId="0" fontId="18" fillId="0" borderId="46" xfId="1217" applyFont="1" applyBorder="1" applyAlignment="1">
      <alignment horizontal="center" vertical="center" wrapText="1"/>
    </xf>
    <xf numFmtId="0" fontId="18" fillId="0" borderId="38" xfId="1217" applyFont="1" applyBorder="1" applyAlignment="1">
      <alignment horizontal="center" vertical="center" wrapText="1"/>
    </xf>
    <xf numFmtId="0" fontId="18" fillId="0" borderId="23" xfId="1217" applyFont="1" applyBorder="1" applyAlignment="1">
      <alignment horizontal="center" vertical="center" wrapText="1"/>
    </xf>
    <xf numFmtId="0" fontId="18" fillId="0" borderId="4" xfId="1217" applyFont="1" applyBorder="1" applyAlignment="1">
      <alignment horizontal="center" vertical="center" wrapText="1"/>
    </xf>
    <xf numFmtId="0" fontId="18" fillId="0" borderId="0" xfId="1217" applyFont="1" applyBorder="1" applyAlignment="1">
      <alignment horizontal="center" vertical="center" wrapText="1"/>
    </xf>
    <xf numFmtId="0" fontId="18" fillId="0" borderId="5" xfId="1217" applyFont="1" applyBorder="1" applyAlignment="1">
      <alignment horizontal="center" vertical="center" wrapText="1"/>
    </xf>
    <xf numFmtId="0" fontId="18" fillId="0" borderId="6" xfId="1217" applyFont="1" applyBorder="1" applyAlignment="1">
      <alignment horizontal="center" vertical="center" wrapText="1"/>
    </xf>
    <xf numFmtId="0" fontId="18" fillId="0" borderId="8" xfId="1217" applyFont="1" applyBorder="1" applyAlignment="1">
      <alignment horizontal="center" vertical="center" wrapText="1"/>
    </xf>
    <xf numFmtId="0" fontId="18" fillId="0" borderId="7" xfId="1217" applyFont="1" applyBorder="1" applyAlignment="1">
      <alignment horizontal="center" vertical="center" wrapText="1"/>
    </xf>
    <xf numFmtId="0" fontId="120" fillId="0" borderId="28" xfId="1217" applyFont="1" applyBorder="1" applyAlignment="1">
      <alignment horizontal="left" vertical="top"/>
    </xf>
    <xf numFmtId="0" fontId="120" fillId="0" borderId="29" xfId="1217" applyFont="1" applyBorder="1" applyAlignment="1">
      <alignment horizontal="left" vertical="top"/>
    </xf>
    <xf numFmtId="0" fontId="120" fillId="0" borderId="31" xfId="1217" applyFont="1" applyBorder="1" applyAlignment="1">
      <alignment horizontal="left" vertical="top"/>
    </xf>
    <xf numFmtId="0" fontId="120" fillId="0" borderId="101" xfId="1217" applyFont="1" applyBorder="1" applyAlignment="1">
      <alignment horizontal="center" vertical="center"/>
    </xf>
    <xf numFmtId="0" fontId="120" fillId="0" borderId="34" xfId="1217" applyFont="1" applyBorder="1" applyAlignment="1">
      <alignment horizontal="center" vertical="center"/>
    </xf>
    <xf numFmtId="0" fontId="120" fillId="0" borderId="98" xfId="1217" applyFont="1" applyBorder="1" applyAlignment="1">
      <alignment horizontal="center" vertical="center"/>
    </xf>
    <xf numFmtId="0" fontId="120" fillId="7" borderId="49" xfId="1217" applyFont="1" applyFill="1" applyBorder="1" applyAlignment="1">
      <alignment horizontal="center" vertical="center" wrapText="1"/>
    </xf>
    <xf numFmtId="0" fontId="120" fillId="7" borderId="41" xfId="1217" applyFont="1" applyFill="1" applyBorder="1" applyAlignment="1">
      <alignment horizontal="center" vertical="center" wrapText="1"/>
    </xf>
    <xf numFmtId="0" fontId="120" fillId="7" borderId="33" xfId="1217" applyFont="1" applyFill="1" applyBorder="1" applyAlignment="1">
      <alignment horizontal="center" vertical="center" wrapText="1"/>
    </xf>
    <xf numFmtId="0" fontId="120" fillId="7" borderId="53" xfId="1217" applyFont="1" applyFill="1" applyBorder="1" applyAlignment="1">
      <alignment horizontal="center" vertical="center" wrapText="1"/>
    </xf>
    <xf numFmtId="0" fontId="120" fillId="7" borderId="54" xfId="1217" applyFont="1" applyFill="1" applyBorder="1" applyAlignment="1">
      <alignment horizontal="center" vertical="center" wrapText="1"/>
    </xf>
    <xf numFmtId="0" fontId="120" fillId="0" borderId="1" xfId="1217" applyFont="1" applyBorder="1" applyAlignment="1">
      <alignment vertical="center" wrapText="1"/>
    </xf>
    <xf numFmtId="0" fontId="120" fillId="0" borderId="2" xfId="1217" applyFont="1" applyBorder="1" applyAlignment="1">
      <alignment vertical="center" wrapText="1"/>
    </xf>
    <xf numFmtId="0" fontId="120" fillId="0" borderId="4" xfId="1217" applyFont="1" applyBorder="1" applyAlignment="1">
      <alignment vertical="center" wrapText="1"/>
    </xf>
    <xf numFmtId="0" fontId="120" fillId="0" borderId="5" xfId="1217" applyFont="1" applyBorder="1" applyAlignment="1">
      <alignment vertical="center" wrapText="1"/>
    </xf>
    <xf numFmtId="0" fontId="120" fillId="0" borderId="6" xfId="1217" applyFont="1" applyBorder="1" applyAlignment="1">
      <alignment vertical="center" wrapText="1"/>
    </xf>
    <xf numFmtId="0" fontId="120" fillId="0" borderId="7" xfId="1217" applyFont="1" applyBorder="1" applyAlignment="1">
      <alignment vertical="center" wrapText="1"/>
    </xf>
    <xf numFmtId="0" fontId="121" fillId="0" borderId="94" xfId="1217" applyFont="1" applyBorder="1" applyAlignment="1">
      <alignment horizontal="center"/>
    </xf>
    <xf numFmtId="0" fontId="121" fillId="0" borderId="47" xfId="1217" applyFont="1" applyBorder="1" applyAlignment="1">
      <alignment horizontal="center"/>
    </xf>
    <xf numFmtId="0" fontId="122" fillId="0" borderId="24" xfId="1217" applyFont="1" applyBorder="1" applyAlignment="1">
      <alignment horizontal="left" vertical="top"/>
    </xf>
    <xf numFmtId="0" fontId="121" fillId="0" borderId="25" xfId="1217" applyFont="1" applyBorder="1" applyAlignment="1">
      <alignment horizontal="left" vertical="top"/>
    </xf>
    <xf numFmtId="0" fontId="121" fillId="0" borderId="100" xfId="1217" applyFont="1" applyBorder="1" applyAlignment="1">
      <alignment horizontal="left" vertical="top"/>
    </xf>
    <xf numFmtId="0" fontId="121" fillId="0" borderId="33" xfId="1217" applyFont="1" applyBorder="1" applyAlignment="1">
      <alignment horizontal="center"/>
    </xf>
    <xf numFmtId="0" fontId="117" fillId="0" borderId="1" xfId="1217" applyFont="1" applyBorder="1" applyAlignment="1">
      <alignment horizontal="center"/>
    </xf>
    <xf numFmtId="0" fontId="117" fillId="0" borderId="3" xfId="1217" applyFont="1" applyBorder="1" applyAlignment="1">
      <alignment horizontal="center"/>
    </xf>
    <xf numFmtId="0" fontId="117" fillId="0" borderId="2" xfId="1217" applyFont="1" applyBorder="1" applyAlignment="1">
      <alignment horizontal="center"/>
    </xf>
    <xf numFmtId="0" fontId="117" fillId="0" borderId="4" xfId="1217" applyFont="1" applyBorder="1" applyAlignment="1">
      <alignment horizontal="center"/>
    </xf>
    <xf numFmtId="0" fontId="117" fillId="0" borderId="0" xfId="1217" applyFont="1" applyBorder="1" applyAlignment="1">
      <alignment horizontal="center"/>
    </xf>
    <xf numFmtId="0" fontId="117" fillId="0" borderId="5" xfId="1217" applyFont="1" applyBorder="1" applyAlignment="1">
      <alignment horizontal="center"/>
    </xf>
    <xf numFmtId="0" fontId="117" fillId="0" borderId="6" xfId="1217" applyFont="1" applyBorder="1" applyAlignment="1">
      <alignment horizontal="center"/>
    </xf>
    <xf numFmtId="0" fontId="117" fillId="0" borderId="8" xfId="1217" applyFont="1" applyBorder="1" applyAlignment="1">
      <alignment horizontal="center"/>
    </xf>
    <xf numFmtId="0" fontId="117" fillId="0" borderId="7" xfId="1217" applyFont="1" applyBorder="1" applyAlignment="1">
      <alignment horizontal="center"/>
    </xf>
    <xf numFmtId="0" fontId="117" fillId="0" borderId="13" xfId="1217" applyFont="1" applyBorder="1" applyAlignment="1">
      <alignment horizontal="center"/>
    </xf>
    <xf numFmtId="0" fontId="117" fillId="0" borderId="22" xfId="1217" applyFont="1" applyBorder="1" applyAlignment="1">
      <alignment horizontal="center"/>
    </xf>
    <xf numFmtId="0" fontId="117" fillId="0" borderId="65" xfId="1217" applyFont="1" applyBorder="1" applyAlignment="1">
      <alignment horizontal="center"/>
    </xf>
    <xf numFmtId="0" fontId="117" fillId="0" borderId="54" xfId="1217" applyFont="1" applyBorder="1" applyAlignment="1">
      <alignment horizontal="center"/>
    </xf>
    <xf numFmtId="0" fontId="117" fillId="0" borderId="33" xfId="1217" applyFont="1" applyBorder="1" applyAlignment="1">
      <alignment horizontal="center"/>
    </xf>
    <xf numFmtId="0" fontId="117" fillId="0" borderId="53" xfId="1217" applyFont="1" applyBorder="1" applyAlignment="1">
      <alignment horizontal="center"/>
    </xf>
    <xf numFmtId="0" fontId="117" fillId="0" borderId="95" xfId="1217" applyFont="1" applyBorder="1" applyAlignment="1">
      <alignment horizontal="center"/>
    </xf>
    <xf numFmtId="0" fontId="117" fillId="0" borderId="35" xfId="1217" applyFont="1" applyBorder="1" applyAlignment="1">
      <alignment horizontal="center"/>
    </xf>
    <xf numFmtId="0" fontId="117" fillId="0" borderId="44" xfId="1217" applyFont="1" applyBorder="1" applyAlignment="1">
      <alignment horizontal="center"/>
    </xf>
    <xf numFmtId="0" fontId="148" fillId="6" borderId="1" xfId="0" applyFont="1" applyFill="1" applyBorder="1" applyAlignment="1">
      <alignment horizontal="center" wrapText="1"/>
    </xf>
    <xf numFmtId="0" fontId="148" fillId="6" borderId="3" xfId="0" applyFont="1" applyFill="1" applyBorder="1" applyAlignment="1">
      <alignment horizontal="center" wrapText="1"/>
    </xf>
    <xf numFmtId="0" fontId="148" fillId="6" borderId="34" xfId="0" applyFont="1" applyFill="1" applyBorder="1" applyAlignment="1">
      <alignment horizontal="left" vertical="center" wrapText="1"/>
    </xf>
    <xf numFmtId="0" fontId="148" fillId="6" borderId="98" xfId="0" applyFont="1" applyFill="1" applyBorder="1" applyAlignment="1">
      <alignment horizontal="left" vertical="center" wrapText="1"/>
    </xf>
    <xf numFmtId="0" fontId="0" fillId="0" borderId="4" xfId="0" applyBorder="1" applyAlignment="1">
      <alignment horizontal="center" vertical="center"/>
    </xf>
    <xf numFmtId="0" fontId="0" fillId="0" borderId="0" xfId="0" applyBorder="1" applyAlignment="1">
      <alignment horizontal="center" vertical="center"/>
    </xf>
    <xf numFmtId="0" fontId="148" fillId="6" borderId="4" xfId="0" applyFont="1" applyFill="1" applyBorder="1" applyAlignment="1">
      <alignment horizontal="center"/>
    </xf>
    <xf numFmtId="0" fontId="148" fillId="6" borderId="0" xfId="0" applyFont="1" applyFill="1" applyBorder="1" applyAlignment="1">
      <alignment horizontal="center"/>
    </xf>
    <xf numFmtId="0" fontId="148" fillId="6" borderId="21" xfId="0" applyFont="1" applyFill="1" applyBorder="1" applyAlignment="1">
      <alignment horizontal="center"/>
    </xf>
    <xf numFmtId="14" fontId="148" fillId="6" borderId="33" xfId="0" applyNumberFormat="1" applyFont="1" applyFill="1" applyBorder="1" applyAlignment="1">
      <alignment horizontal="left" vertical="center" wrapText="1"/>
    </xf>
    <xf numFmtId="0" fontId="148" fillId="6" borderId="33" xfId="0" applyFont="1" applyFill="1" applyBorder="1" applyAlignment="1">
      <alignment horizontal="left" vertical="center" wrapText="1"/>
    </xf>
    <xf numFmtId="0" fontId="148" fillId="6" borderId="53" xfId="0" applyFont="1" applyFill="1" applyBorder="1" applyAlignment="1">
      <alignment horizontal="left" vertical="center" wrapText="1"/>
    </xf>
    <xf numFmtId="0" fontId="76" fillId="27" borderId="39" xfId="1" applyFont="1" applyFill="1" applyBorder="1" applyAlignment="1">
      <alignment horizontal="center" vertical="center" wrapText="1"/>
    </xf>
    <xf numFmtId="0" fontId="76" fillId="27" borderId="41" xfId="1" applyFont="1" applyFill="1" applyBorder="1" applyAlignment="1">
      <alignment horizontal="center" vertical="center" wrapText="1"/>
    </xf>
    <xf numFmtId="0" fontId="153" fillId="0" borderId="39" xfId="1" applyFont="1" applyBorder="1" applyAlignment="1">
      <alignment horizontal="center" vertical="center" wrapText="1"/>
    </xf>
    <xf numFmtId="0" fontId="153" fillId="0" borderId="40" xfId="1" applyFont="1" applyBorder="1" applyAlignment="1">
      <alignment horizontal="center" vertical="center" wrapText="1"/>
    </xf>
    <xf numFmtId="0" fontId="153" fillId="0" borderId="145" xfId="1" applyFont="1" applyBorder="1" applyAlignment="1">
      <alignment horizontal="center" vertical="center" wrapText="1"/>
    </xf>
    <xf numFmtId="0" fontId="153" fillId="0" borderId="41" xfId="1" applyFont="1" applyBorder="1" applyAlignment="1">
      <alignment horizontal="center" vertical="center" wrapText="1"/>
    </xf>
    <xf numFmtId="0" fontId="151" fillId="6" borderId="81" xfId="0" applyFont="1" applyFill="1" applyBorder="1"/>
    <xf numFmtId="0" fontId="151" fillId="6" borderId="86" xfId="0" applyFont="1" applyFill="1" applyBorder="1"/>
    <xf numFmtId="0" fontId="151" fillId="6" borderId="113" xfId="0" applyFont="1" applyFill="1" applyBorder="1"/>
    <xf numFmtId="0" fontId="152" fillId="6" borderId="140" xfId="0" applyFont="1" applyFill="1" applyBorder="1" applyAlignment="1">
      <alignment horizontal="center" vertical="center" wrapText="1"/>
    </xf>
    <xf numFmtId="0" fontId="152" fillId="0" borderId="140" xfId="0" applyFont="1" applyFill="1" applyBorder="1" applyAlignment="1">
      <alignment horizontal="center" vertical="center" wrapText="1"/>
    </xf>
    <xf numFmtId="49" fontId="148" fillId="6" borderId="33" xfId="0" quotePrefix="1" applyNumberFormat="1" applyFont="1" applyFill="1" applyBorder="1" applyAlignment="1">
      <alignment horizontal="left" vertical="center" wrapText="1"/>
    </xf>
    <xf numFmtId="49" fontId="148" fillId="6" borderId="33" xfId="0" applyNumberFormat="1" applyFont="1" applyFill="1" applyBorder="1" applyAlignment="1">
      <alignment horizontal="left" vertical="center" wrapText="1"/>
    </xf>
    <xf numFmtId="49" fontId="148" fillId="6" borderId="53" xfId="0" applyNumberFormat="1" applyFont="1" applyFill="1" applyBorder="1" applyAlignment="1">
      <alignment horizontal="left" vertical="center" wrapText="1"/>
    </xf>
    <xf numFmtId="0" fontId="74" fillId="0" borderId="33" xfId="1" applyFont="1" applyBorder="1" applyAlignment="1">
      <alignment horizontal="center" vertical="center" wrapText="1"/>
    </xf>
    <xf numFmtId="0" fontId="157" fillId="0" borderId="39" xfId="1" applyFont="1" applyBorder="1" applyAlignment="1">
      <alignment horizontal="center" vertical="center" wrapText="1"/>
    </xf>
    <xf numFmtId="0" fontId="157" fillId="0" borderId="41" xfId="1" applyFont="1" applyBorder="1" applyAlignment="1">
      <alignment horizontal="center" vertical="center" wrapText="1"/>
    </xf>
    <xf numFmtId="0" fontId="153" fillId="27" borderId="39" xfId="1" applyFont="1" applyFill="1" applyBorder="1" applyAlignment="1">
      <alignment horizontal="center" vertical="center" wrapText="1"/>
    </xf>
    <xf numFmtId="0" fontId="153" fillId="27" borderId="40" xfId="1" applyFont="1" applyFill="1" applyBorder="1" applyAlignment="1">
      <alignment horizontal="center" vertical="center" wrapText="1"/>
    </xf>
    <xf numFmtId="0" fontId="153" fillId="27" borderId="145" xfId="1" applyFont="1" applyFill="1" applyBorder="1" applyAlignment="1">
      <alignment horizontal="center" vertical="center" wrapText="1"/>
    </xf>
    <xf numFmtId="0" fontId="76" fillId="27" borderId="16" xfId="1" applyFont="1" applyFill="1" applyBorder="1" applyAlignment="1">
      <alignment horizontal="center" vertical="center" wrapText="1"/>
    </xf>
    <xf numFmtId="0" fontId="76" fillId="27" borderId="17" xfId="1" applyFont="1" applyFill="1" applyBorder="1" applyAlignment="1">
      <alignment horizontal="center" vertical="center" wrapText="1"/>
    </xf>
    <xf numFmtId="0" fontId="148" fillId="6" borderId="121" xfId="0" applyFont="1" applyFill="1" applyBorder="1" applyAlignment="1">
      <alignment horizontal="left" vertical="center" wrapText="1"/>
    </xf>
    <xf numFmtId="0" fontId="148" fillId="6" borderId="122" xfId="0" applyFont="1" applyFill="1" applyBorder="1" applyAlignment="1">
      <alignment horizontal="left" vertical="center" wrapText="1"/>
    </xf>
    <xf numFmtId="0" fontId="148" fillId="6" borderId="123" xfId="0" applyFont="1" applyFill="1" applyBorder="1" applyAlignment="1">
      <alignment horizontal="left" vertical="center" wrapText="1"/>
    </xf>
    <xf numFmtId="0" fontId="148" fillId="6" borderId="124" xfId="0" applyFont="1" applyFill="1" applyBorder="1" applyAlignment="1">
      <alignment horizontal="left" vertical="center" wrapText="1"/>
    </xf>
    <xf numFmtId="0" fontId="148" fillId="6" borderId="130" xfId="0" applyFont="1" applyFill="1" applyBorder="1" applyAlignment="1">
      <alignment horizontal="left" vertical="center" wrapText="1"/>
    </xf>
    <xf numFmtId="0" fontId="148" fillId="6" borderId="131" xfId="0" applyFont="1" applyFill="1" applyBorder="1" applyAlignment="1">
      <alignment horizontal="left" vertical="center" wrapText="1"/>
    </xf>
    <xf numFmtId="213" fontId="148" fillId="6" borderId="132" xfId="0" applyNumberFormat="1" applyFont="1" applyFill="1" applyBorder="1" applyAlignment="1">
      <alignment horizontal="left" vertical="center" wrapText="1"/>
    </xf>
    <xf numFmtId="213" fontId="148" fillId="6" borderId="133" xfId="0" applyNumberFormat="1" applyFont="1" applyFill="1" applyBorder="1" applyAlignment="1">
      <alignment horizontal="left" vertical="center" wrapText="1"/>
    </xf>
    <xf numFmtId="0" fontId="148" fillId="6" borderId="134" xfId="0" applyFont="1" applyFill="1" applyBorder="1" applyAlignment="1">
      <alignment horizontal="center" vertical="center" wrapText="1"/>
    </xf>
    <xf numFmtId="0" fontId="148" fillId="6" borderId="138" xfId="0" applyFont="1" applyFill="1" applyBorder="1" applyAlignment="1">
      <alignment horizontal="center" vertical="center" wrapText="1"/>
    </xf>
    <xf numFmtId="0" fontId="149" fillId="0" borderId="135" xfId="0" applyFont="1" applyFill="1" applyBorder="1" applyAlignment="1">
      <alignment horizontal="center" vertical="center" wrapText="1"/>
    </xf>
    <xf numFmtId="0" fontId="149" fillId="0" borderId="0" xfId="0" applyFont="1" applyFill="1" applyBorder="1" applyAlignment="1">
      <alignment horizontal="center" vertical="center" wrapText="1"/>
    </xf>
    <xf numFmtId="0" fontId="148" fillId="6" borderId="33" xfId="0" applyFont="1" applyFill="1" applyBorder="1" applyAlignment="1">
      <alignment vertical="center" wrapText="1"/>
    </xf>
    <xf numFmtId="0" fontId="148" fillId="6" borderId="15" xfId="0" applyFont="1" applyFill="1" applyBorder="1" applyAlignment="1">
      <alignment vertical="center" wrapText="1"/>
    </xf>
    <xf numFmtId="49" fontId="148" fillId="6" borderId="15" xfId="0" applyNumberFormat="1" applyFont="1" applyFill="1" applyBorder="1" applyAlignment="1">
      <alignment horizontal="left" vertical="center" wrapText="1"/>
    </xf>
    <xf numFmtId="49" fontId="148" fillId="6" borderId="97" xfId="0" applyNumberFormat="1" applyFont="1" applyFill="1" applyBorder="1" applyAlignment="1">
      <alignment horizontal="left" vertical="center" wrapText="1"/>
    </xf>
    <xf numFmtId="0" fontId="146" fillId="6" borderId="117" xfId="0" applyFont="1" applyFill="1" applyBorder="1" applyAlignment="1">
      <alignment horizontal="center" vertical="center" wrapText="1"/>
    </xf>
    <xf numFmtId="0" fontId="146" fillId="6" borderId="118" xfId="0" applyFont="1" applyFill="1" applyBorder="1" applyAlignment="1">
      <alignment horizontal="center" vertical="center" wrapText="1"/>
    </xf>
    <xf numFmtId="0" fontId="146" fillId="6" borderId="125" xfId="0" applyFont="1" applyFill="1" applyBorder="1" applyAlignment="1">
      <alignment horizontal="center" vertical="center" wrapText="1"/>
    </xf>
    <xf numFmtId="0" fontId="146" fillId="6" borderId="126" xfId="0" applyFont="1" applyFill="1" applyBorder="1" applyAlignment="1">
      <alignment horizontal="center" vertical="center" wrapText="1"/>
    </xf>
    <xf numFmtId="0" fontId="146" fillId="6" borderId="136" xfId="0" applyFont="1" applyFill="1" applyBorder="1" applyAlignment="1">
      <alignment horizontal="center" vertical="center" wrapText="1"/>
    </xf>
    <xf numFmtId="0" fontId="146" fillId="6" borderId="137" xfId="0" applyFont="1" applyFill="1" applyBorder="1" applyAlignment="1">
      <alignment horizontal="center" vertical="center" wrapText="1"/>
    </xf>
    <xf numFmtId="0" fontId="147" fillId="6" borderId="119" xfId="0" applyFont="1" applyFill="1" applyBorder="1" applyAlignment="1">
      <alignment horizontal="center" vertical="center" wrapText="1"/>
    </xf>
    <xf numFmtId="0" fontId="147" fillId="6" borderId="127" xfId="0" applyFont="1" applyFill="1" applyBorder="1" applyAlignment="1">
      <alignment horizontal="center" vertical="center" wrapText="1"/>
    </xf>
    <xf numFmtId="0" fontId="148" fillId="6" borderId="120"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128" xfId="0" applyFont="1" applyFill="1" applyBorder="1" applyAlignment="1">
      <alignment horizontal="center" vertical="center" wrapText="1"/>
    </xf>
    <xf numFmtId="0" fontId="148" fillId="6" borderId="129" xfId="0" applyFont="1" applyFill="1" applyBorder="1" applyAlignment="1">
      <alignment horizontal="center" vertical="center" wrapText="1"/>
    </xf>
    <xf numFmtId="0" fontId="85" fillId="0" borderId="54" xfId="1" applyFont="1" applyBorder="1" applyAlignment="1">
      <alignment horizontal="center" vertical="center" wrapText="1"/>
    </xf>
    <xf numFmtId="0" fontId="85" fillId="0" borderId="3" xfId="1" applyFont="1" applyBorder="1" applyAlignment="1">
      <alignment horizontal="center" vertical="center" wrapText="1"/>
    </xf>
    <xf numFmtId="0" fontId="85" fillId="0" borderId="10" xfId="1" applyFont="1" applyBorder="1" applyAlignment="1">
      <alignment horizontal="center" vertical="center" wrapText="1"/>
    </xf>
    <xf numFmtId="0" fontId="85" fillId="0" borderId="0" xfId="1" applyFont="1" applyBorder="1" applyAlignment="1">
      <alignment horizontal="center" vertical="center" wrapText="1"/>
    </xf>
    <xf numFmtId="0" fontId="85" fillId="0" borderId="21" xfId="1" applyFont="1" applyBorder="1" applyAlignment="1">
      <alignment horizontal="center" vertical="center" wrapText="1"/>
    </xf>
    <xf numFmtId="0" fontId="76" fillId="0" borderId="30" xfId="1" applyFont="1" applyBorder="1" applyAlignment="1">
      <alignment horizontal="center" vertical="center" wrapText="1"/>
    </xf>
    <xf numFmtId="0" fontId="76" fillId="0" borderId="32" xfId="1" applyFont="1" applyBorder="1" applyAlignment="1">
      <alignment horizontal="center" vertical="center" wrapText="1"/>
    </xf>
    <xf numFmtId="2" fontId="0" fillId="0" borderId="43" xfId="0" quotePrefix="1" applyNumberFormat="1" applyFont="1" applyFill="1" applyBorder="1" applyAlignment="1">
      <alignment horizontal="center" vertical="center" wrapText="1"/>
    </xf>
    <xf numFmtId="2" fontId="0" fillId="0" borderId="19" xfId="0" quotePrefix="1" applyNumberFormat="1" applyFont="1" applyFill="1" applyBorder="1" applyAlignment="1">
      <alignment horizontal="center" vertical="center" wrapText="1"/>
    </xf>
    <xf numFmtId="0" fontId="153" fillId="0" borderId="30" xfId="1" applyFont="1" applyBorder="1" applyAlignment="1">
      <alignment horizontal="center" vertical="center" wrapText="1"/>
    </xf>
    <xf numFmtId="0" fontId="153" fillId="0" borderId="29" xfId="1" applyFont="1" applyBorder="1" applyAlignment="1">
      <alignment horizontal="center" vertical="center" wrapText="1"/>
    </xf>
    <xf numFmtId="0" fontId="153" fillId="0" borderId="32" xfId="1" applyFont="1" applyBorder="1" applyAlignment="1">
      <alignment horizontal="center" vertical="center" wrapText="1"/>
    </xf>
    <xf numFmtId="0" fontId="76" fillId="0" borderId="39" xfId="1" applyFont="1" applyBorder="1" applyAlignment="1">
      <alignment horizontal="center" vertical="center" wrapText="1"/>
    </xf>
    <xf numFmtId="0" fontId="76" fillId="0" borderId="41" xfId="1" applyFont="1" applyBorder="1" applyAlignment="1">
      <alignment horizontal="center" vertical="center" wrapText="1"/>
    </xf>
    <xf numFmtId="0" fontId="157" fillId="0" borderId="39" xfId="1" quotePrefix="1" applyFont="1" applyBorder="1" applyAlignment="1">
      <alignment horizontal="center" vertical="center" wrapText="1"/>
    </xf>
    <xf numFmtId="0" fontId="74" fillId="0" borderId="151" xfId="1" applyFont="1" applyBorder="1" applyAlignment="1">
      <alignment horizontal="center" vertical="center" wrapText="1"/>
    </xf>
    <xf numFmtId="0" fontId="74" fillId="0" borderId="41" xfId="1" applyFont="1" applyBorder="1" applyAlignment="1">
      <alignment horizontal="center" vertical="center" wrapText="1"/>
    </xf>
    <xf numFmtId="0" fontId="147" fillId="6" borderId="6" xfId="0" applyFont="1" applyFill="1" applyBorder="1" applyAlignment="1">
      <alignment horizontal="right" vertical="center" wrapText="1"/>
    </xf>
    <xf numFmtId="0" fontId="147" fillId="6" borderId="8" xfId="0" applyFont="1" applyFill="1" applyBorder="1" applyAlignment="1">
      <alignment horizontal="right" vertical="center" wrapText="1"/>
    </xf>
    <xf numFmtId="0" fontId="147" fillId="6" borderId="7" xfId="0" applyFont="1" applyFill="1" applyBorder="1" applyAlignment="1">
      <alignment horizontal="right" vertical="center" wrapText="1"/>
    </xf>
    <xf numFmtId="0" fontId="74" fillId="0" borderId="49" xfId="52" applyFont="1" applyBorder="1" applyAlignment="1">
      <alignment horizontal="center" vertical="center" wrapText="1"/>
    </xf>
    <xf numFmtId="0" fontId="74" fillId="0" borderId="41" xfId="52" applyFont="1" applyBorder="1" applyAlignment="1">
      <alignment horizontal="center" vertical="center" wrapText="1"/>
    </xf>
    <xf numFmtId="0" fontId="153" fillId="0" borderId="39" xfId="1" quotePrefix="1" applyFont="1" applyBorder="1" applyAlignment="1">
      <alignment horizontal="center" vertical="center" wrapText="1"/>
    </xf>
    <xf numFmtId="0" fontId="153" fillId="0" borderId="40" xfId="1" quotePrefix="1" applyFont="1" applyBorder="1" applyAlignment="1">
      <alignment horizontal="center" vertical="center" wrapText="1"/>
    </xf>
    <xf numFmtId="0" fontId="153" fillId="0" borderId="41" xfId="1" quotePrefix="1" applyFont="1" applyBorder="1" applyAlignment="1">
      <alignment horizontal="center" vertical="center" wrapText="1"/>
    </xf>
    <xf numFmtId="0" fontId="153" fillId="0" borderId="16" xfId="1" quotePrefix="1" applyFont="1" applyBorder="1" applyAlignment="1">
      <alignment horizontal="center" vertical="center" wrapText="1"/>
    </xf>
    <xf numFmtId="0" fontId="153" fillId="0" borderId="38" xfId="1" quotePrefix="1" applyFont="1" applyBorder="1" applyAlignment="1">
      <alignment horizontal="center" vertical="center" wrapText="1"/>
    </xf>
    <xf numFmtId="0" fontId="153" fillId="0" borderId="17" xfId="1" quotePrefix="1" applyFont="1" applyBorder="1" applyAlignment="1">
      <alignment horizontal="center" vertical="center" wrapText="1"/>
    </xf>
    <xf numFmtId="0" fontId="74" fillId="0" borderId="22" xfId="1" applyFont="1" applyBorder="1" applyAlignment="1">
      <alignment horizontal="center" vertical="center" wrapText="1"/>
    </xf>
    <xf numFmtId="0" fontId="157" fillId="0" borderId="56" xfId="1" applyFont="1" applyBorder="1" applyAlignment="1">
      <alignment horizontal="center" vertical="center" wrapText="1"/>
    </xf>
    <xf numFmtId="0" fontId="157" fillId="0" borderId="57" xfId="1" applyFont="1" applyBorder="1" applyAlignment="1">
      <alignment horizontal="center" vertical="center" wrapText="1"/>
    </xf>
    <xf numFmtId="0" fontId="153" fillId="0" borderId="56" xfId="1" applyFont="1" applyBorder="1" applyAlignment="1">
      <alignment horizontal="center" vertical="center" wrapText="1"/>
    </xf>
    <xf numFmtId="0" fontId="153" fillId="0" borderId="55" xfId="1" applyFont="1" applyBorder="1" applyAlignment="1">
      <alignment horizontal="center" vertical="center" wrapText="1"/>
    </xf>
    <xf numFmtId="0" fontId="153" fillId="0" borderId="148" xfId="1" applyFont="1" applyBorder="1" applyAlignment="1">
      <alignment horizontal="center" vertical="center" wrapText="1"/>
    </xf>
    <xf numFmtId="0" fontId="160" fillId="0" borderId="149" xfId="0" applyFont="1" applyBorder="1" applyAlignment="1">
      <alignment horizontal="center" vertical="center" wrapText="1"/>
    </xf>
    <xf numFmtId="0" fontId="160" fillId="0" borderId="150" xfId="0" applyFont="1" applyBorder="1" applyAlignment="1">
      <alignment horizontal="center" vertical="center" wrapText="1"/>
    </xf>
    <xf numFmtId="0" fontId="153" fillId="0" borderId="33" xfId="1" quotePrefix="1" applyFont="1" applyBorder="1" applyAlignment="1">
      <alignment horizontal="center" vertical="center" wrapText="1"/>
    </xf>
    <xf numFmtId="0" fontId="126" fillId="0" borderId="104" xfId="52" applyFont="1" applyFill="1" applyBorder="1" applyAlignment="1">
      <alignment horizontal="left" vertical="center"/>
    </xf>
    <xf numFmtId="0" fontId="2" fillId="0" borderId="4" xfId="52" applyFont="1" applyBorder="1" applyAlignment="1">
      <alignment horizontal="left" vertical="center" indent="1"/>
    </xf>
    <xf numFmtId="0" fontId="8" fillId="0" borderId="0" xfId="52" applyBorder="1" applyAlignment="1">
      <alignment horizontal="left" vertical="center"/>
    </xf>
    <xf numFmtId="0" fontId="126" fillId="0" borderId="104" xfId="52" quotePrefix="1" applyFont="1" applyFill="1" applyBorder="1" applyAlignment="1" applyProtection="1">
      <alignment horizontal="left" vertical="center"/>
      <protection locked="0"/>
    </xf>
    <xf numFmtId="0" fontId="126" fillId="0" borderId="104" xfId="52" applyFont="1" applyFill="1" applyBorder="1" applyAlignment="1" applyProtection="1">
      <alignment horizontal="left" vertical="center"/>
      <protection locked="0"/>
    </xf>
    <xf numFmtId="0" fontId="126" fillId="0" borderId="104" xfId="52" applyFont="1" applyFill="1" applyBorder="1" applyAlignment="1">
      <alignment vertical="center"/>
    </xf>
    <xf numFmtId="15" fontId="136" fillId="0" borderId="0" xfId="52" applyNumberFormat="1" applyFont="1" applyFill="1" applyBorder="1" applyAlignment="1" applyProtection="1">
      <alignment horizontal="left" vertical="center"/>
      <protection locked="0"/>
    </xf>
    <xf numFmtId="15" fontId="136" fillId="0" borderId="5" xfId="52" applyNumberFormat="1" applyFont="1" applyFill="1" applyBorder="1" applyAlignment="1" applyProtection="1">
      <alignment horizontal="left" vertical="center"/>
      <protection locked="0"/>
    </xf>
    <xf numFmtId="0" fontId="2" fillId="0" borderId="0" xfId="52" applyFont="1" applyBorder="1" applyAlignment="1">
      <alignment horizontal="right" vertical="center"/>
    </xf>
    <xf numFmtId="0" fontId="135" fillId="0" borderId="1" xfId="52" applyFont="1" applyFill="1" applyBorder="1" applyAlignment="1">
      <alignment horizontal="center" vertical="center"/>
    </xf>
    <xf numFmtId="0" fontId="135" fillId="0" borderId="3" xfId="52" applyFont="1" applyFill="1" applyBorder="1" applyAlignment="1">
      <alignment horizontal="center" vertical="center"/>
    </xf>
    <xf numFmtId="0" fontId="135" fillId="0" borderId="2" xfId="52" applyFont="1" applyFill="1" applyBorder="1" applyAlignment="1">
      <alignment horizontal="center" vertical="center"/>
    </xf>
    <xf numFmtId="0" fontId="2" fillId="0" borderId="1" xfId="52" applyFont="1" applyBorder="1" applyAlignment="1">
      <alignment horizontal="left" vertical="center" indent="1"/>
    </xf>
    <xf numFmtId="0" fontId="8" fillId="0" borderId="3" xfId="52" applyBorder="1" applyAlignment="1">
      <alignment horizontal="left" vertical="center"/>
    </xf>
    <xf numFmtId="0" fontId="126" fillId="0" borderId="102" xfId="52" applyFont="1" applyFill="1" applyBorder="1" applyAlignment="1" applyProtection="1">
      <alignment horizontal="left" vertical="center"/>
      <protection locked="0"/>
    </xf>
    <xf numFmtId="0" fontId="2" fillId="0" borderId="3" xfId="52" applyFont="1" applyBorder="1" applyAlignment="1">
      <alignment vertical="center"/>
    </xf>
    <xf numFmtId="0" fontId="8" fillId="0" borderId="3" xfId="52" applyFont="1" applyBorder="1" applyAlignment="1">
      <alignment vertical="center"/>
    </xf>
    <xf numFmtId="0" fontId="126" fillId="0" borderId="102" xfId="52" applyNumberFormat="1" applyFont="1" applyFill="1" applyBorder="1" applyAlignment="1" applyProtection="1">
      <alignment horizontal="left" vertical="center"/>
      <protection locked="0"/>
    </xf>
    <xf numFmtId="0" fontId="126" fillId="0" borderId="103" xfId="52" applyNumberFormat="1" applyFont="1" applyFill="1" applyBorder="1" applyAlignment="1" applyProtection="1">
      <alignment horizontal="left" vertical="center"/>
      <protection locked="0"/>
    </xf>
    <xf numFmtId="15" fontId="138" fillId="0" borderId="104" xfId="52" quotePrefix="1" applyNumberFormat="1" applyFont="1" applyFill="1" applyBorder="1" applyAlignment="1" applyProtection="1">
      <alignment horizontal="left" vertical="center"/>
      <protection locked="0"/>
    </xf>
    <xf numFmtId="15" fontId="138" fillId="0" borderId="105" xfId="52" applyNumberFormat="1" applyFont="1" applyFill="1" applyBorder="1" applyAlignment="1" applyProtection="1">
      <alignment horizontal="left" vertical="center"/>
      <protection locked="0"/>
    </xf>
    <xf numFmtId="0" fontId="10" fillId="0" borderId="4" xfId="52" applyFont="1" applyBorder="1" applyAlignment="1"/>
    <xf numFmtId="0" fontId="8" fillId="0" borderId="0" xfId="52" applyFont="1" applyBorder="1" applyAlignment="1"/>
    <xf numFmtId="0" fontId="10" fillId="0" borderId="0" xfId="52" applyFont="1" applyBorder="1" applyAlignment="1"/>
    <xf numFmtId="0" fontId="7" fillId="0" borderId="0" xfId="52" applyFont="1" applyBorder="1" applyAlignment="1"/>
    <xf numFmtId="0" fontId="7" fillId="0" borderId="5" xfId="52" applyFont="1" applyBorder="1" applyAlignment="1"/>
    <xf numFmtId="0" fontId="126" fillId="0" borderId="106" xfId="52" applyFont="1" applyFill="1" applyBorder="1" applyAlignment="1" applyProtection="1">
      <alignment horizontal="left" vertical="center"/>
      <protection locked="0"/>
    </xf>
    <xf numFmtId="0" fontId="2" fillId="0" borderId="0" xfId="52" applyFont="1" applyBorder="1" applyAlignment="1" applyProtection="1">
      <alignment horizontal="right" vertical="center"/>
      <protection locked="0"/>
    </xf>
    <xf numFmtId="0" fontId="126" fillId="0" borderId="116" xfId="52" applyFont="1" applyFill="1" applyBorder="1" applyAlignment="1">
      <alignment horizontal="center" vertical="center"/>
    </xf>
    <xf numFmtId="166" fontId="126" fillId="27" borderId="104" xfId="52" applyNumberFormat="1" applyFont="1" applyFill="1" applyBorder="1" applyAlignment="1">
      <alignment horizontal="left" vertical="center"/>
    </xf>
    <xf numFmtId="166" fontId="126" fillId="27" borderId="105" xfId="52" applyNumberFormat="1" applyFont="1" applyFill="1" applyBorder="1" applyAlignment="1">
      <alignment horizontal="left" vertical="center"/>
    </xf>
    <xf numFmtId="0" fontId="126" fillId="0" borderId="104" xfId="52" applyFont="1" applyFill="1" applyBorder="1" applyAlignment="1">
      <alignment horizontal="center" vertical="center" wrapText="1"/>
    </xf>
    <xf numFmtId="0" fontId="126" fillId="0" borderId="105" xfId="52" applyFont="1" applyFill="1" applyBorder="1" applyAlignment="1">
      <alignment horizontal="center" vertical="center" wrapText="1"/>
    </xf>
    <xf numFmtId="0" fontId="8" fillId="0" borderId="0" xfId="52" applyFont="1" applyBorder="1" applyAlignment="1">
      <alignment horizontal="right" vertical="center"/>
    </xf>
    <xf numFmtId="0" fontId="2" fillId="0" borderId="4" xfId="52" applyFont="1" applyFill="1" applyBorder="1" applyAlignment="1">
      <alignment horizontal="left" vertical="center" indent="1"/>
    </xf>
    <xf numFmtId="0" fontId="2" fillId="0" borderId="0" xfId="52" applyFont="1" applyBorder="1" applyAlignment="1">
      <alignment horizontal="left" vertical="center"/>
    </xf>
    <xf numFmtId="0" fontId="8" fillId="0" borderId="0" xfId="52" applyFont="1" applyBorder="1" applyAlignment="1">
      <alignment horizontal="left" vertical="center"/>
    </xf>
    <xf numFmtId="0" fontId="126" fillId="0" borderId="0" xfId="52" applyFont="1" applyFill="1" applyBorder="1" applyAlignment="1">
      <alignment horizontal="left" vertical="center"/>
    </xf>
    <xf numFmtId="0" fontId="126" fillId="0" borderId="5" xfId="52" applyFont="1" applyFill="1" applyBorder="1" applyAlignment="1">
      <alignment horizontal="left" vertical="center"/>
    </xf>
    <xf numFmtId="0" fontId="126" fillId="0" borderId="104" xfId="52" applyFont="1" applyFill="1" applyBorder="1" applyAlignment="1" applyProtection="1">
      <alignment horizontal="center" vertical="center"/>
      <protection locked="0"/>
    </xf>
    <xf numFmtId="0" fontId="126" fillId="0" borderId="105" xfId="52" applyFont="1" applyFill="1" applyBorder="1" applyAlignment="1">
      <alignment horizontal="left" vertical="center"/>
    </xf>
    <xf numFmtId="0" fontId="20" fillId="0" borderId="4" xfId="52" applyFont="1" applyBorder="1" applyAlignment="1" applyProtection="1">
      <alignment horizontal="left" vertical="top" indent="1"/>
    </xf>
    <xf numFmtId="0" fontId="8" fillId="0" borderId="0" xfId="52" applyBorder="1" applyAlignment="1">
      <alignment horizontal="left" vertical="top" indent="1"/>
    </xf>
    <xf numFmtId="0" fontId="20" fillId="0" borderId="0" xfId="52" applyFont="1" applyBorder="1" applyAlignment="1">
      <alignment horizontal="left" vertical="top" indent="1"/>
    </xf>
    <xf numFmtId="0" fontId="8" fillId="0" borderId="38" xfId="52" applyBorder="1" applyAlignment="1">
      <alignment horizontal="left" vertical="top" indent="1"/>
    </xf>
    <xf numFmtId="0" fontId="8" fillId="0" borderId="23" xfId="52" applyBorder="1" applyAlignment="1">
      <alignment horizontal="left" vertical="top" indent="1"/>
    </xf>
    <xf numFmtId="0" fontId="8" fillId="0" borderId="5" xfId="52" applyBorder="1" applyAlignment="1">
      <alignment horizontal="left" vertical="top" indent="1"/>
    </xf>
    <xf numFmtId="0" fontId="8" fillId="0" borderId="0" xfId="52" applyBorder="1" applyAlignment="1">
      <alignment vertical="center"/>
    </xf>
    <xf numFmtId="0" fontId="126" fillId="4" borderId="104" xfId="52" applyFont="1" applyFill="1" applyBorder="1" applyAlignment="1">
      <alignment horizontal="left" vertical="center"/>
    </xf>
    <xf numFmtId="0" fontId="126" fillId="0" borderId="104" xfId="52" applyFont="1" applyBorder="1" applyAlignment="1">
      <alignment horizontal="left" vertical="center"/>
    </xf>
    <xf numFmtId="0" fontId="126" fillId="0" borderId="105" xfId="52" applyFont="1" applyBorder="1" applyAlignment="1">
      <alignment horizontal="left" vertical="center"/>
    </xf>
    <xf numFmtId="0" fontId="20" fillId="0" borderId="0" xfId="52" applyFont="1" applyBorder="1" applyAlignment="1">
      <alignment horizontal="center" vertical="top"/>
    </xf>
    <xf numFmtId="0" fontId="2" fillId="0" borderId="0" xfId="52" applyFont="1" applyBorder="1" applyAlignment="1">
      <alignment vertical="center"/>
    </xf>
    <xf numFmtId="0" fontId="8" fillId="0" borderId="5" xfId="52" applyBorder="1" applyAlignment="1">
      <alignment vertical="center"/>
    </xf>
    <xf numFmtId="0" fontId="2" fillId="0" borderId="4" xfId="52" applyFont="1" applyBorder="1" applyAlignment="1">
      <alignment vertical="center"/>
    </xf>
    <xf numFmtId="0" fontId="139" fillId="0" borderId="4" xfId="52" applyFont="1" applyBorder="1" applyAlignment="1">
      <alignment horizontal="left" vertical="center"/>
    </xf>
    <xf numFmtId="0" fontId="139" fillId="0" borderId="0" xfId="52" applyFont="1" applyBorder="1" applyAlignment="1">
      <alignment horizontal="left" vertical="center"/>
    </xf>
    <xf numFmtId="0" fontId="139" fillId="0" borderId="5" xfId="52" applyFont="1" applyBorder="1" applyAlignment="1">
      <alignment horizontal="left" vertical="center"/>
    </xf>
    <xf numFmtId="0" fontId="2" fillId="0" borderId="0" xfId="52" applyFont="1" applyFill="1" applyBorder="1" applyAlignment="1">
      <alignment horizontal="right" vertical="center"/>
    </xf>
    <xf numFmtId="0" fontId="8" fillId="0" borderId="0" xfId="52" applyFill="1" applyBorder="1" applyAlignment="1">
      <alignment horizontal="right" vertical="center"/>
    </xf>
    <xf numFmtId="0" fontId="141" fillId="28" borderId="104" xfId="1218" applyFill="1" applyBorder="1" applyAlignment="1" applyProtection="1">
      <alignment horizontal="left" vertical="center"/>
    </xf>
    <xf numFmtId="0" fontId="8" fillId="28" borderId="104" xfId="52" applyFont="1" applyFill="1" applyBorder="1" applyAlignment="1">
      <alignment horizontal="left" vertical="center"/>
    </xf>
    <xf numFmtId="0" fontId="8" fillId="28" borderId="105" xfId="52" applyFont="1" applyFill="1" applyBorder="1" applyAlignment="1">
      <alignment horizontal="left" vertical="center"/>
    </xf>
    <xf numFmtId="0" fontId="2" fillId="28" borderId="104" xfId="52" applyFont="1" applyFill="1" applyBorder="1" applyAlignment="1">
      <alignment horizontal="left" vertical="center"/>
    </xf>
    <xf numFmtId="0" fontId="8" fillId="28" borderId="104" xfId="52" applyFill="1" applyBorder="1" applyAlignment="1">
      <alignment horizontal="left" vertical="center"/>
    </xf>
    <xf numFmtId="0" fontId="8" fillId="28" borderId="105" xfId="52" applyFill="1" applyBorder="1" applyAlignment="1">
      <alignment horizontal="left" vertical="center"/>
    </xf>
    <xf numFmtId="0" fontId="126" fillId="28" borderId="104" xfId="52" applyFont="1" applyFill="1" applyBorder="1" applyAlignment="1">
      <alignment horizontal="left" vertical="center"/>
    </xf>
    <xf numFmtId="0" fontId="6" fillId="0" borderId="104" xfId="52" applyFont="1" applyFill="1" applyBorder="1" applyAlignment="1">
      <alignment horizontal="left" vertical="center"/>
    </xf>
    <xf numFmtId="0" fontId="6" fillId="0" borderId="105" xfId="52" applyFont="1" applyFill="1" applyBorder="1" applyAlignment="1">
      <alignment horizontal="left" vertical="center"/>
    </xf>
    <xf numFmtId="0" fontId="8" fillId="0" borderId="4" xfId="52" applyFont="1" applyBorder="1" applyAlignment="1">
      <alignment vertical="center"/>
    </xf>
    <xf numFmtId="0" fontId="8" fillId="0" borderId="104" xfId="52" applyFont="1" applyFill="1" applyBorder="1" applyAlignment="1">
      <alignment horizontal="left" vertical="center"/>
    </xf>
    <xf numFmtId="0" fontId="8" fillId="0" borderId="104" xfId="52" applyFill="1" applyBorder="1" applyAlignment="1">
      <alignment horizontal="left" vertical="center"/>
    </xf>
    <xf numFmtId="0" fontId="8" fillId="0" borderId="105" xfId="52" applyFill="1" applyBorder="1" applyAlignment="1">
      <alignment horizontal="left" vertical="center"/>
    </xf>
    <xf numFmtId="0" fontId="142" fillId="0" borderId="107" xfId="52" applyFont="1" applyFill="1" applyBorder="1" applyAlignment="1">
      <alignment horizontal="center" vertical="center"/>
    </xf>
    <xf numFmtId="0" fontId="142" fillId="0" borderId="108" xfId="52" applyFont="1" applyFill="1" applyBorder="1" applyAlignment="1">
      <alignment horizontal="center" vertical="center"/>
    </xf>
    <xf numFmtId="0" fontId="142" fillId="0" borderId="109" xfId="52" applyFont="1" applyFill="1" applyBorder="1" applyAlignment="1">
      <alignment horizontal="center" vertical="center"/>
    </xf>
    <xf numFmtId="0" fontId="8" fillId="0" borderId="8" xfId="52" applyFont="1" applyFill="1" applyBorder="1" applyAlignment="1">
      <alignment horizontal="left" vertical="center"/>
    </xf>
    <xf numFmtId="0" fontId="2" fillId="0" borderId="8" xfId="52" applyFont="1" applyBorder="1" applyAlignment="1">
      <alignment horizontal="left" vertical="center" indent="1"/>
    </xf>
    <xf numFmtId="14" fontId="8" fillId="0" borderId="8" xfId="52" applyNumberFormat="1" applyFont="1" applyFill="1" applyBorder="1" applyAlignment="1">
      <alignment horizontal="left" vertical="center"/>
    </xf>
    <xf numFmtId="0" fontId="8" fillId="0" borderId="7" xfId="52" applyFont="1" applyFill="1" applyBorder="1" applyAlignment="1">
      <alignment horizontal="left" vertical="center"/>
    </xf>
    <xf numFmtId="0" fontId="6" fillId="0" borderId="104" xfId="52" applyFont="1" applyFill="1" applyBorder="1" applyAlignment="1" applyProtection="1">
      <alignment horizontal="left" vertical="center"/>
      <protection locked="0"/>
    </xf>
    <xf numFmtId="0" fontId="8" fillId="0" borderId="104" xfId="52" applyFont="1" applyFill="1" applyBorder="1" applyAlignment="1" applyProtection="1">
      <alignment horizontal="center" vertical="center"/>
      <protection locked="0"/>
    </xf>
    <xf numFmtId="14" fontId="2" fillId="0" borderId="104" xfId="52" applyNumberFormat="1" applyFont="1" applyFill="1" applyBorder="1" applyAlignment="1">
      <alignment horizontal="left" vertical="center"/>
    </xf>
    <xf numFmtId="0" fontId="126" fillId="28" borderId="104" xfId="52" applyFont="1" applyFill="1" applyBorder="1" applyAlignment="1" applyProtection="1">
      <alignment horizontal="left" vertical="center"/>
      <protection locked="0"/>
    </xf>
    <xf numFmtId="0" fontId="8" fillId="0" borderId="0" xfId="52" applyBorder="1" applyAlignment="1">
      <alignment horizontal="right" vertical="center"/>
    </xf>
    <xf numFmtId="0" fontId="8" fillId="0" borderId="105" xfId="52" applyFont="1" applyFill="1" applyBorder="1" applyAlignment="1">
      <alignment horizontal="left" vertical="center"/>
    </xf>
    <xf numFmtId="0" fontId="2" fillId="0" borderId="4" xfId="52" applyFont="1" applyBorder="1" applyAlignment="1">
      <alignment horizontal="right" vertical="center"/>
    </xf>
    <xf numFmtId="0" fontId="8" fillId="2" borderId="0" xfId="52" applyFont="1" applyFill="1" applyBorder="1" applyAlignment="1">
      <alignment horizontal="center" vertical="center"/>
    </xf>
    <xf numFmtId="0" fontId="8" fillId="2" borderId="111" xfId="52" applyFont="1" applyFill="1" applyBorder="1" applyAlignment="1">
      <alignment horizontal="left" vertical="center"/>
    </xf>
    <xf numFmtId="0" fontId="2" fillId="2" borderId="111" xfId="52" applyFont="1" applyFill="1" applyBorder="1" applyAlignment="1">
      <alignment horizontal="left" vertical="center" indent="1"/>
    </xf>
    <xf numFmtId="14" fontId="8" fillId="2" borderId="111" xfId="52" applyNumberFormat="1" applyFont="1" applyFill="1" applyBorder="1" applyAlignment="1">
      <alignment horizontal="left" vertical="center"/>
    </xf>
    <xf numFmtId="0" fontId="8" fillId="2" borderId="112" xfId="52" applyFont="1" applyFill="1" applyBorder="1" applyAlignment="1">
      <alignment horizontal="left" vertical="center"/>
    </xf>
    <xf numFmtId="0" fontId="8" fillId="0" borderId="104" xfId="52" applyFont="1" applyFill="1" applyBorder="1" applyAlignment="1">
      <alignment vertical="center"/>
    </xf>
    <xf numFmtId="0" fontId="8" fillId="0" borderId="105" xfId="52" applyFont="1" applyFill="1" applyBorder="1" applyAlignment="1">
      <alignment vertical="center"/>
    </xf>
  </cellXfs>
  <cellStyles count="1219">
    <cellStyle name="1991-" xfId="71"/>
    <cellStyle name="1991- 2" xfId="72"/>
    <cellStyle name="1991- 3" xfId="73"/>
    <cellStyle name="1991- 4" xfId="74"/>
    <cellStyle name="1991- 5" xfId="75"/>
    <cellStyle name="1991- 6" xfId="76"/>
    <cellStyle name="1991- 7" xfId="77"/>
    <cellStyle name="1991- 8" xfId="78"/>
    <cellStyle name="20% - Accent1 2" xfId="79"/>
    <cellStyle name="20% - Accent1 2 2" xfId="80"/>
    <cellStyle name="20% - Accent1 2 3" xfId="81"/>
    <cellStyle name="20% - Accent1 2 4" xfId="82"/>
    <cellStyle name="20% - Accent1 2 5" xfId="83"/>
    <cellStyle name="20% - Accent1 2 6" xfId="84"/>
    <cellStyle name="20% - Accent1 2 7" xfId="85"/>
    <cellStyle name="20% - Accent1 2 8" xfId="86"/>
    <cellStyle name="20% - Accent2 2" xfId="87"/>
    <cellStyle name="20% - Accent2 2 2" xfId="88"/>
    <cellStyle name="20% - Accent2 2 3" xfId="89"/>
    <cellStyle name="20% - Accent2 2 4" xfId="90"/>
    <cellStyle name="20% - Accent2 2 5" xfId="91"/>
    <cellStyle name="20% - Accent2 2 6" xfId="92"/>
    <cellStyle name="20% - Accent2 2 7" xfId="93"/>
    <cellStyle name="20% - Accent2 2 8" xfId="94"/>
    <cellStyle name="20% - Accent3 2" xfId="95"/>
    <cellStyle name="20% - Accent3 2 2" xfId="96"/>
    <cellStyle name="20% - Accent3 2 3" xfId="97"/>
    <cellStyle name="20% - Accent3 2 4" xfId="98"/>
    <cellStyle name="20% - Accent3 2 5" xfId="99"/>
    <cellStyle name="20% - Accent3 2 6" xfId="100"/>
    <cellStyle name="20% - Accent3 2 7" xfId="101"/>
    <cellStyle name="20% - Accent3 2 8" xfId="102"/>
    <cellStyle name="20% - Accent4 2" xfId="103"/>
    <cellStyle name="20% - Accent4 2 2" xfId="104"/>
    <cellStyle name="20% - Accent4 2 3" xfId="105"/>
    <cellStyle name="20% - Accent4 2 4" xfId="106"/>
    <cellStyle name="20% - Accent4 2 5" xfId="107"/>
    <cellStyle name="20% - Accent4 2 6" xfId="108"/>
    <cellStyle name="20% - Accent4 2 7" xfId="109"/>
    <cellStyle name="20% - Accent4 2 8" xfId="110"/>
    <cellStyle name="20% - Accent5 2" xfId="111"/>
    <cellStyle name="20% - Accent5 2 2" xfId="112"/>
    <cellStyle name="20% - Accent5 2 3" xfId="113"/>
    <cellStyle name="20% - Accent5 2 4" xfId="114"/>
    <cellStyle name="20% - Accent5 2 5" xfId="115"/>
    <cellStyle name="20% - Accent5 2 6" xfId="116"/>
    <cellStyle name="20% - Accent5 2 7" xfId="117"/>
    <cellStyle name="20% - Accent5 2 8" xfId="118"/>
    <cellStyle name="20% - Accent6 2" xfId="119"/>
    <cellStyle name="20% - Accent6 2 2" xfId="120"/>
    <cellStyle name="20% - Accent6 2 3" xfId="121"/>
    <cellStyle name="20% - Accent6 2 4" xfId="122"/>
    <cellStyle name="20% - Accent6 2 5" xfId="123"/>
    <cellStyle name="20% - Accent6 2 6" xfId="124"/>
    <cellStyle name="20% - Accent6 2 7" xfId="125"/>
    <cellStyle name="20% - Accent6 2 8" xfId="126"/>
    <cellStyle name="40% - Accent1 2" xfId="127"/>
    <cellStyle name="40% - Accent1 2 2" xfId="128"/>
    <cellStyle name="40% - Accent1 2 3" xfId="129"/>
    <cellStyle name="40% - Accent1 2 4" xfId="130"/>
    <cellStyle name="40% - Accent1 2 5" xfId="131"/>
    <cellStyle name="40% - Accent1 2 6" xfId="132"/>
    <cellStyle name="40% - Accent1 2 7" xfId="133"/>
    <cellStyle name="40% - Accent1 2 8" xfId="134"/>
    <cellStyle name="40% - Accent2 2" xfId="135"/>
    <cellStyle name="40% - Accent2 2 2" xfId="136"/>
    <cellStyle name="40% - Accent2 2 3" xfId="137"/>
    <cellStyle name="40% - Accent2 2 4" xfId="138"/>
    <cellStyle name="40% - Accent2 2 5" xfId="139"/>
    <cellStyle name="40% - Accent2 2 6" xfId="140"/>
    <cellStyle name="40% - Accent2 2 7" xfId="141"/>
    <cellStyle name="40% - Accent2 2 8" xfId="142"/>
    <cellStyle name="40% - Accent3 2" xfId="143"/>
    <cellStyle name="40% - Accent3 2 2" xfId="144"/>
    <cellStyle name="40% - Accent3 2 3" xfId="145"/>
    <cellStyle name="40% - Accent3 2 4" xfId="146"/>
    <cellStyle name="40% - Accent3 2 5" xfId="147"/>
    <cellStyle name="40% - Accent3 2 6" xfId="148"/>
    <cellStyle name="40% - Accent3 2 7" xfId="149"/>
    <cellStyle name="40% - Accent3 2 8" xfId="150"/>
    <cellStyle name="40% - Accent4 2" xfId="151"/>
    <cellStyle name="40% - Accent4 2 2" xfId="152"/>
    <cellStyle name="40% - Accent4 2 3" xfId="153"/>
    <cellStyle name="40% - Accent4 2 4" xfId="154"/>
    <cellStyle name="40% - Accent4 2 5" xfId="155"/>
    <cellStyle name="40% - Accent4 2 6" xfId="156"/>
    <cellStyle name="40% - Accent4 2 7" xfId="157"/>
    <cellStyle name="40% - Accent4 2 8" xfId="158"/>
    <cellStyle name="40% - Accent5 2" xfId="159"/>
    <cellStyle name="40% - Accent5 2 2" xfId="160"/>
    <cellStyle name="40% - Accent5 2 3" xfId="161"/>
    <cellStyle name="40% - Accent5 2 4" xfId="162"/>
    <cellStyle name="40% - Accent5 2 5" xfId="163"/>
    <cellStyle name="40% - Accent5 2 6" xfId="164"/>
    <cellStyle name="40% - Accent5 2 7" xfId="165"/>
    <cellStyle name="40% - Accent5 2 8" xfId="166"/>
    <cellStyle name="40% - Accent6 2" xfId="167"/>
    <cellStyle name="40% - Accent6 2 2" xfId="168"/>
    <cellStyle name="40% - Accent6 2 3" xfId="169"/>
    <cellStyle name="40% - Accent6 2 4" xfId="170"/>
    <cellStyle name="40% - Accent6 2 5" xfId="171"/>
    <cellStyle name="40% - Accent6 2 6" xfId="172"/>
    <cellStyle name="40% - Accent6 2 7" xfId="173"/>
    <cellStyle name="40% - Accent6 2 8" xfId="174"/>
    <cellStyle name="6-0" xfId="1169"/>
    <cellStyle name="60% - Accent1 2" xfId="175"/>
    <cellStyle name="60% - Accent2 2" xfId="176"/>
    <cellStyle name="60% - Accent3 2" xfId="177"/>
    <cellStyle name="60% - Accent4 2" xfId="178"/>
    <cellStyle name="60% - Accent5 2" xfId="179"/>
    <cellStyle name="60% - Accent6 2" xfId="180"/>
    <cellStyle name="Accent1 2" xfId="181"/>
    <cellStyle name="Accent2 2" xfId="182"/>
    <cellStyle name="Accent3 2" xfId="183"/>
    <cellStyle name="Accent4 2" xfId="184"/>
    <cellStyle name="Accent5 2" xfId="185"/>
    <cellStyle name="Accent6 2" xfId="186"/>
    <cellStyle name="args.style" xfId="187"/>
    <cellStyle name="Bad 2" xfId="188"/>
    <cellStyle name="Body" xfId="189"/>
    <cellStyle name="Cabecera 1" xfId="1170"/>
    <cellStyle name="Cabecera 2" xfId="1171"/>
    <cellStyle name="Calc Currency (0)" xfId="2"/>
    <cellStyle name="Calc Currency (0) 2" xfId="190"/>
    <cellStyle name="Calc Currency (0) 2 2" xfId="191"/>
    <cellStyle name="Calc Currency (0) 2 3" xfId="192"/>
    <cellStyle name="Calc Currency (0) 2 4" xfId="193"/>
    <cellStyle name="Calc Currency (0) 2 5" xfId="194"/>
    <cellStyle name="Calc Currency (0) 2 6" xfId="195"/>
    <cellStyle name="Calc Currency (0) 2 7" xfId="196"/>
    <cellStyle name="Calc Currency (0) 2 8" xfId="197"/>
    <cellStyle name="Calc Currency (0) 3" xfId="198"/>
    <cellStyle name="Calc Currency (0) 4" xfId="199"/>
    <cellStyle name="Calc Currency (0) 5" xfId="200"/>
    <cellStyle name="Calc Currency (0) 6" xfId="201"/>
    <cellStyle name="Calc Currency (0) 7" xfId="202"/>
    <cellStyle name="Calc Currency (0) 8" xfId="203"/>
    <cellStyle name="Calc Currency (0) 9" xfId="204"/>
    <cellStyle name="Calc Currency (2)" xfId="3"/>
    <cellStyle name="Calc Currency (2) 2" xfId="205"/>
    <cellStyle name="Calc Currency (2) 2 2" xfId="206"/>
    <cellStyle name="Calc Currency (2) 2 3" xfId="207"/>
    <cellStyle name="Calc Currency (2) 2 4" xfId="208"/>
    <cellStyle name="Calc Currency (2) 2 5" xfId="209"/>
    <cellStyle name="Calc Currency (2) 2 6" xfId="210"/>
    <cellStyle name="Calc Currency (2) 2 7" xfId="211"/>
    <cellStyle name="Calc Currency (2) 2 8" xfId="212"/>
    <cellStyle name="Calc Currency (2) 3" xfId="213"/>
    <cellStyle name="Calc Currency (2) 4" xfId="214"/>
    <cellStyle name="Calc Currency (2) 5" xfId="215"/>
    <cellStyle name="Calc Currency (2) 6" xfId="216"/>
    <cellStyle name="Calc Currency (2) 7" xfId="217"/>
    <cellStyle name="Calc Currency (2) 8" xfId="218"/>
    <cellStyle name="Calc Currency (2) 9" xfId="219"/>
    <cellStyle name="Calc Percent (0)" xfId="4"/>
    <cellStyle name="Calc Percent (0) 2" xfId="220"/>
    <cellStyle name="Calc Percent (0) 2 2" xfId="221"/>
    <cellStyle name="Calc Percent (0) 2 3" xfId="222"/>
    <cellStyle name="Calc Percent (0) 2 4" xfId="223"/>
    <cellStyle name="Calc Percent (0) 2 5" xfId="224"/>
    <cellStyle name="Calc Percent (0) 2 6" xfId="225"/>
    <cellStyle name="Calc Percent (0) 2 7" xfId="226"/>
    <cellStyle name="Calc Percent (0) 2 8" xfId="227"/>
    <cellStyle name="Calc Percent (0) 3" xfId="228"/>
    <cellStyle name="Calc Percent (0) 4" xfId="229"/>
    <cellStyle name="Calc Percent (0) 5" xfId="230"/>
    <cellStyle name="Calc Percent (0) 6" xfId="231"/>
    <cellStyle name="Calc Percent (0) 7" xfId="232"/>
    <cellStyle name="Calc Percent (0) 8" xfId="233"/>
    <cellStyle name="Calc Percent (0) 9" xfId="234"/>
    <cellStyle name="Calc Percent (1)" xfId="5"/>
    <cellStyle name="Calc Percent (1) 2" xfId="235"/>
    <cellStyle name="Calc Percent (1) 2 2" xfId="236"/>
    <cellStyle name="Calc Percent (1) 2 3" xfId="237"/>
    <cellStyle name="Calc Percent (1) 2 4" xfId="238"/>
    <cellStyle name="Calc Percent (1) 2 5" xfId="239"/>
    <cellStyle name="Calc Percent (1) 2 6" xfId="240"/>
    <cellStyle name="Calc Percent (1) 2 7" xfId="241"/>
    <cellStyle name="Calc Percent (1) 2 8" xfId="242"/>
    <cellStyle name="Calc Percent (1) 3" xfId="243"/>
    <cellStyle name="Calc Percent (1) 4" xfId="244"/>
    <cellStyle name="Calc Percent (1) 5" xfId="245"/>
    <cellStyle name="Calc Percent (1) 6" xfId="246"/>
    <cellStyle name="Calc Percent (1) 7" xfId="247"/>
    <cellStyle name="Calc Percent (1) 8" xfId="248"/>
    <cellStyle name="Calc Percent (1) 9" xfId="249"/>
    <cellStyle name="Calc Percent (2)" xfId="6"/>
    <cellStyle name="Calc Percent (2) 2" xfId="250"/>
    <cellStyle name="Calc Percent (2) 2 2" xfId="251"/>
    <cellStyle name="Calc Percent (2) 2 3" xfId="252"/>
    <cellStyle name="Calc Percent (2) 2 4" xfId="253"/>
    <cellStyle name="Calc Percent (2) 2 5" xfId="254"/>
    <cellStyle name="Calc Percent (2) 2 6" xfId="255"/>
    <cellStyle name="Calc Percent (2) 2 7" xfId="256"/>
    <cellStyle name="Calc Percent (2) 2 8" xfId="257"/>
    <cellStyle name="Calc Percent (2) 3" xfId="258"/>
    <cellStyle name="Calc Percent (2) 4" xfId="259"/>
    <cellStyle name="Calc Percent (2) 5" xfId="260"/>
    <cellStyle name="Calc Percent (2) 6" xfId="261"/>
    <cellStyle name="Calc Percent (2) 7" xfId="262"/>
    <cellStyle name="Calc Percent (2) 8" xfId="263"/>
    <cellStyle name="Calc Percent (2) 9" xfId="264"/>
    <cellStyle name="Calc Units (0)" xfId="7"/>
    <cellStyle name="Calc Units (0) 2" xfId="265"/>
    <cellStyle name="Calc Units (0) 2 2" xfId="266"/>
    <cellStyle name="Calc Units (0) 2 3" xfId="267"/>
    <cellStyle name="Calc Units (0) 2 4" xfId="268"/>
    <cellStyle name="Calc Units (0) 2 5" xfId="269"/>
    <cellStyle name="Calc Units (0) 2 6" xfId="270"/>
    <cellStyle name="Calc Units (0) 2 7" xfId="271"/>
    <cellStyle name="Calc Units (0) 2 8" xfId="272"/>
    <cellStyle name="Calc Units (0) 3" xfId="273"/>
    <cellStyle name="Calc Units (0) 4" xfId="274"/>
    <cellStyle name="Calc Units (0) 5" xfId="275"/>
    <cellStyle name="Calc Units (0) 6" xfId="276"/>
    <cellStyle name="Calc Units (0) 7" xfId="277"/>
    <cellStyle name="Calc Units (0) 8" xfId="278"/>
    <cellStyle name="Calc Units (0) 9" xfId="279"/>
    <cellStyle name="Calc Units (1)" xfId="8"/>
    <cellStyle name="Calc Units (1) 2" xfId="280"/>
    <cellStyle name="Calc Units (1) 2 2" xfId="281"/>
    <cellStyle name="Calc Units (1) 2 3" xfId="282"/>
    <cellStyle name="Calc Units (1) 2 4" xfId="283"/>
    <cellStyle name="Calc Units (1) 2 5" xfId="284"/>
    <cellStyle name="Calc Units (1) 2 6" xfId="285"/>
    <cellStyle name="Calc Units (1) 2 7" xfId="286"/>
    <cellStyle name="Calc Units (1) 2 8" xfId="287"/>
    <cellStyle name="Calc Units (1) 3" xfId="288"/>
    <cellStyle name="Calc Units (1) 4" xfId="289"/>
    <cellStyle name="Calc Units (1) 5" xfId="290"/>
    <cellStyle name="Calc Units (1) 6" xfId="291"/>
    <cellStyle name="Calc Units (1) 7" xfId="292"/>
    <cellStyle name="Calc Units (1) 8" xfId="293"/>
    <cellStyle name="Calc Units (1) 9" xfId="294"/>
    <cellStyle name="Calc Units (2)" xfId="9"/>
    <cellStyle name="Calc Units (2) 2" xfId="295"/>
    <cellStyle name="Calc Units (2) 2 2" xfId="296"/>
    <cellStyle name="Calc Units (2) 2 3" xfId="297"/>
    <cellStyle name="Calc Units (2) 2 4" xfId="298"/>
    <cellStyle name="Calc Units (2) 2 5" xfId="299"/>
    <cellStyle name="Calc Units (2) 2 6" xfId="300"/>
    <cellStyle name="Calc Units (2) 2 7" xfId="301"/>
    <cellStyle name="Calc Units (2) 2 8" xfId="302"/>
    <cellStyle name="Calc Units (2) 3" xfId="303"/>
    <cellStyle name="Calc Units (2) 4" xfId="304"/>
    <cellStyle name="Calc Units (2) 5" xfId="305"/>
    <cellStyle name="Calc Units (2) 6" xfId="306"/>
    <cellStyle name="Calc Units (2) 7" xfId="307"/>
    <cellStyle name="Calc Units (2) 8" xfId="308"/>
    <cellStyle name="Calc Units (2) 9" xfId="309"/>
    <cellStyle name="Calculation 2" xfId="310"/>
    <cellStyle name="category" xfId="10"/>
    <cellStyle name="Check Cell 2" xfId="311"/>
    <cellStyle name="Comm! [0]_IQA SUMMARY" xfId="1172"/>
    <cellStyle name="Comma  - Style1" xfId="11"/>
    <cellStyle name="Comma  - Style1 2" xfId="312"/>
    <cellStyle name="Comma  - Style1 2 2" xfId="313"/>
    <cellStyle name="Comma  - Style1 2 3" xfId="314"/>
    <cellStyle name="Comma  - Style1 2 4" xfId="315"/>
    <cellStyle name="Comma  - Style1 2 5" xfId="316"/>
    <cellStyle name="Comma  - Style1 2 6" xfId="317"/>
    <cellStyle name="Comma  - Style1 2 7" xfId="318"/>
    <cellStyle name="Comma  - Style1 2 8" xfId="319"/>
    <cellStyle name="Comma  - Style1 3" xfId="320"/>
    <cellStyle name="Comma  - Style1 4" xfId="321"/>
    <cellStyle name="Comma  - Style1 5" xfId="322"/>
    <cellStyle name="Comma  - Style1 6" xfId="323"/>
    <cellStyle name="Comma  - Style1 7" xfId="324"/>
    <cellStyle name="Comma  - Style1 8" xfId="325"/>
    <cellStyle name="Comma  - Style1 9" xfId="326"/>
    <cellStyle name="Comma  - Style2" xfId="12"/>
    <cellStyle name="Comma  - Style2 2" xfId="327"/>
    <cellStyle name="Comma  - Style2 2 2" xfId="328"/>
    <cellStyle name="Comma  - Style2 2 3" xfId="329"/>
    <cellStyle name="Comma  - Style2 2 4" xfId="330"/>
    <cellStyle name="Comma  - Style2 2 5" xfId="331"/>
    <cellStyle name="Comma  - Style2 2 6" xfId="332"/>
    <cellStyle name="Comma  - Style2 2 7" xfId="333"/>
    <cellStyle name="Comma  - Style2 2 8" xfId="334"/>
    <cellStyle name="Comma  - Style2 3" xfId="335"/>
    <cellStyle name="Comma  - Style2 4" xfId="336"/>
    <cellStyle name="Comma  - Style2 5" xfId="337"/>
    <cellStyle name="Comma  - Style2 6" xfId="338"/>
    <cellStyle name="Comma  - Style2 7" xfId="339"/>
    <cellStyle name="Comma  - Style2 8" xfId="340"/>
    <cellStyle name="Comma  - Style2 9" xfId="341"/>
    <cellStyle name="Comma  - Style3" xfId="13"/>
    <cellStyle name="Comma  - Style3 2" xfId="342"/>
    <cellStyle name="Comma  - Style3 2 2" xfId="343"/>
    <cellStyle name="Comma  - Style3 2 3" xfId="344"/>
    <cellStyle name="Comma  - Style3 2 4" xfId="345"/>
    <cellStyle name="Comma  - Style3 2 5" xfId="346"/>
    <cellStyle name="Comma  - Style3 2 6" xfId="347"/>
    <cellStyle name="Comma  - Style3 2 7" xfId="348"/>
    <cellStyle name="Comma  - Style3 2 8" xfId="349"/>
    <cellStyle name="Comma  - Style3 3" xfId="350"/>
    <cellStyle name="Comma  - Style3 4" xfId="351"/>
    <cellStyle name="Comma  - Style3 5" xfId="352"/>
    <cellStyle name="Comma  - Style3 6" xfId="353"/>
    <cellStyle name="Comma  - Style3 7" xfId="354"/>
    <cellStyle name="Comma  - Style3 8" xfId="355"/>
    <cellStyle name="Comma  - Style3 9" xfId="356"/>
    <cellStyle name="Comma  - Style4" xfId="14"/>
    <cellStyle name="Comma  - Style4 2" xfId="357"/>
    <cellStyle name="Comma  - Style4 2 2" xfId="358"/>
    <cellStyle name="Comma  - Style4 2 3" xfId="359"/>
    <cellStyle name="Comma  - Style4 2 4" xfId="360"/>
    <cellStyle name="Comma  - Style4 2 5" xfId="361"/>
    <cellStyle name="Comma  - Style4 2 6" xfId="362"/>
    <cellStyle name="Comma  - Style4 2 7" xfId="363"/>
    <cellStyle name="Comma  - Style4 2 8" xfId="364"/>
    <cellStyle name="Comma  - Style4 3" xfId="365"/>
    <cellStyle name="Comma  - Style4 4" xfId="366"/>
    <cellStyle name="Comma  - Style4 5" xfId="367"/>
    <cellStyle name="Comma  - Style4 6" xfId="368"/>
    <cellStyle name="Comma  - Style4 7" xfId="369"/>
    <cellStyle name="Comma  - Style4 8" xfId="370"/>
    <cellStyle name="Comma  - Style4 9" xfId="371"/>
    <cellStyle name="Comma  - Style5" xfId="15"/>
    <cellStyle name="Comma  - Style5 2" xfId="372"/>
    <cellStyle name="Comma  - Style5 2 2" xfId="373"/>
    <cellStyle name="Comma  - Style5 2 3" xfId="374"/>
    <cellStyle name="Comma  - Style5 2 4" xfId="375"/>
    <cellStyle name="Comma  - Style5 2 5" xfId="376"/>
    <cellStyle name="Comma  - Style5 2 6" xfId="377"/>
    <cellStyle name="Comma  - Style5 2 7" xfId="378"/>
    <cellStyle name="Comma  - Style5 2 8" xfId="379"/>
    <cellStyle name="Comma  - Style5 3" xfId="380"/>
    <cellStyle name="Comma  - Style5 4" xfId="381"/>
    <cellStyle name="Comma  - Style5 5" xfId="382"/>
    <cellStyle name="Comma  - Style5 6" xfId="383"/>
    <cellStyle name="Comma  - Style5 7" xfId="384"/>
    <cellStyle name="Comma  - Style5 8" xfId="385"/>
    <cellStyle name="Comma  - Style5 9" xfId="386"/>
    <cellStyle name="Comma  - Style6" xfId="16"/>
    <cellStyle name="Comma  - Style6 2" xfId="387"/>
    <cellStyle name="Comma  - Style6 2 2" xfId="388"/>
    <cellStyle name="Comma  - Style6 2 3" xfId="389"/>
    <cellStyle name="Comma  - Style6 2 4" xfId="390"/>
    <cellStyle name="Comma  - Style6 2 5" xfId="391"/>
    <cellStyle name="Comma  - Style6 2 6" xfId="392"/>
    <cellStyle name="Comma  - Style6 2 7" xfId="393"/>
    <cellStyle name="Comma  - Style6 2 8" xfId="394"/>
    <cellStyle name="Comma  - Style6 3" xfId="395"/>
    <cellStyle name="Comma  - Style6 4" xfId="396"/>
    <cellStyle name="Comma  - Style6 5" xfId="397"/>
    <cellStyle name="Comma  - Style6 6" xfId="398"/>
    <cellStyle name="Comma  - Style6 7" xfId="399"/>
    <cellStyle name="Comma  - Style6 8" xfId="400"/>
    <cellStyle name="Comma  - Style6 9" xfId="401"/>
    <cellStyle name="Comma  - Style7" xfId="17"/>
    <cellStyle name="Comma  - Style7 2" xfId="402"/>
    <cellStyle name="Comma  - Style7 2 2" xfId="403"/>
    <cellStyle name="Comma  - Style7 2 3" xfId="404"/>
    <cellStyle name="Comma  - Style7 2 4" xfId="405"/>
    <cellStyle name="Comma  - Style7 2 5" xfId="406"/>
    <cellStyle name="Comma  - Style7 2 6" xfId="407"/>
    <cellStyle name="Comma  - Style7 2 7" xfId="408"/>
    <cellStyle name="Comma  - Style7 2 8" xfId="409"/>
    <cellStyle name="Comma  - Style7 3" xfId="410"/>
    <cellStyle name="Comma  - Style7 4" xfId="411"/>
    <cellStyle name="Comma  - Style7 5" xfId="412"/>
    <cellStyle name="Comma  - Style7 6" xfId="413"/>
    <cellStyle name="Comma  - Style7 7" xfId="414"/>
    <cellStyle name="Comma  - Style7 8" xfId="415"/>
    <cellStyle name="Comma  - Style7 9" xfId="416"/>
    <cellStyle name="Comma  - Style8" xfId="18"/>
    <cellStyle name="Comma  - Style8 2" xfId="417"/>
    <cellStyle name="Comma  - Style8 2 2" xfId="418"/>
    <cellStyle name="Comma  - Style8 2 3" xfId="419"/>
    <cellStyle name="Comma  - Style8 2 4" xfId="420"/>
    <cellStyle name="Comma  - Style8 2 5" xfId="421"/>
    <cellStyle name="Comma  - Style8 2 6" xfId="422"/>
    <cellStyle name="Comma  - Style8 2 7" xfId="423"/>
    <cellStyle name="Comma  - Style8 2 8" xfId="424"/>
    <cellStyle name="Comma  - Style8 3" xfId="425"/>
    <cellStyle name="Comma  - Style8 4" xfId="426"/>
    <cellStyle name="Comma  - Style8 5" xfId="427"/>
    <cellStyle name="Comma  - Style8 6" xfId="428"/>
    <cellStyle name="Comma  - Style8 7" xfId="429"/>
    <cellStyle name="Comma  - Style8 8" xfId="430"/>
    <cellStyle name="Comma  - Style8 9" xfId="431"/>
    <cellStyle name="Comma [0] 2" xfId="1173"/>
    <cellStyle name="Comma [00]" xfId="19"/>
    <cellStyle name="Comma [00] 2" xfId="432"/>
    <cellStyle name="Comma [00] 2 2" xfId="433"/>
    <cellStyle name="Comma [00] 2 3" xfId="434"/>
    <cellStyle name="Comma [00] 2 4" xfId="435"/>
    <cellStyle name="Comma [00] 2 5" xfId="436"/>
    <cellStyle name="Comma [00] 2 6" xfId="437"/>
    <cellStyle name="Comma [00] 2 7" xfId="438"/>
    <cellStyle name="Comma [00] 2 8" xfId="439"/>
    <cellStyle name="Comma [00] 3" xfId="440"/>
    <cellStyle name="Comma [00] 4" xfId="441"/>
    <cellStyle name="Comma [00] 5" xfId="442"/>
    <cellStyle name="Comma [00] 6" xfId="443"/>
    <cellStyle name="Comma [00] 7" xfId="444"/>
    <cellStyle name="Comma [00] 8" xfId="445"/>
    <cellStyle name="Comma [00] 9" xfId="446"/>
    <cellStyle name="Comma 2" xfId="1174"/>
    <cellStyle name="Comma[2]" xfId="447"/>
    <cellStyle name="Comma[2] 2" xfId="448"/>
    <cellStyle name="Comma[2] 3" xfId="449"/>
    <cellStyle name="Comma[2] 4" xfId="450"/>
    <cellStyle name="Comma[2] 5" xfId="451"/>
    <cellStyle name="Comma[2] 6" xfId="452"/>
    <cellStyle name="Comma[2] 7" xfId="453"/>
    <cellStyle name="Comma[2] 8" xfId="454"/>
    <cellStyle name="Comma0" xfId="20"/>
    <cellStyle name="Comma0 - Modelo1" xfId="455"/>
    <cellStyle name="Comma0 - Style1" xfId="456"/>
    <cellStyle name="Comma0 - Style1 2" xfId="457"/>
    <cellStyle name="Comma0 - Style1 3" xfId="458"/>
    <cellStyle name="Comma0 - Style1 4" xfId="459"/>
    <cellStyle name="Comma0 - Style1 5" xfId="460"/>
    <cellStyle name="Comma0 - Style1 6" xfId="461"/>
    <cellStyle name="Comma0 - Style1 7" xfId="462"/>
    <cellStyle name="Comma0 - Style1 8" xfId="463"/>
    <cellStyle name="Comma0 2" xfId="464"/>
    <cellStyle name="Comma0 2 2" xfId="465"/>
    <cellStyle name="Comma0 2 3" xfId="466"/>
    <cellStyle name="Comma0 2 4" xfId="467"/>
    <cellStyle name="Comma0 2 5" xfId="468"/>
    <cellStyle name="Comma0 2 6" xfId="469"/>
    <cellStyle name="Comma0 2 7" xfId="470"/>
    <cellStyle name="Comma0 2 8" xfId="471"/>
    <cellStyle name="Comma0 3" xfId="472"/>
    <cellStyle name="Comma0 4" xfId="473"/>
    <cellStyle name="Comma0 5" xfId="474"/>
    <cellStyle name="Comma0 6" xfId="475"/>
    <cellStyle name="Comma0 7" xfId="476"/>
    <cellStyle name="Comma0 8" xfId="477"/>
    <cellStyle name="Comma0 9" xfId="478"/>
    <cellStyle name="Comma1 - Modelo2" xfId="479"/>
    <cellStyle name="Comma1 - Style2" xfId="480"/>
    <cellStyle name="Comma1 - Style2 2" xfId="481"/>
    <cellStyle name="Comma1 - Style2 3" xfId="482"/>
    <cellStyle name="Comma1 - Style2 4" xfId="483"/>
    <cellStyle name="Comma1 - Style2 5" xfId="484"/>
    <cellStyle name="Comma1 - Style2 6" xfId="485"/>
    <cellStyle name="Comma1 - Style2 7" xfId="486"/>
    <cellStyle name="Comma1 - Style2 8" xfId="487"/>
    <cellStyle name="Contracts" xfId="1175"/>
    <cellStyle name="Currency $" xfId="21"/>
    <cellStyle name="Currency [00]" xfId="22"/>
    <cellStyle name="Currency [00] 2" xfId="488"/>
    <cellStyle name="Currency [00] 2 2" xfId="489"/>
    <cellStyle name="Currency [00] 2 3" xfId="490"/>
    <cellStyle name="Currency [00] 2 4" xfId="491"/>
    <cellStyle name="Currency [00] 2 5" xfId="492"/>
    <cellStyle name="Currency [00] 2 6" xfId="493"/>
    <cellStyle name="Currency [00] 2 7" xfId="494"/>
    <cellStyle name="Currency [00] 2 8" xfId="495"/>
    <cellStyle name="Currency [00] 3" xfId="496"/>
    <cellStyle name="Currency [00] 4" xfId="497"/>
    <cellStyle name="Currency [00] 5" xfId="498"/>
    <cellStyle name="Currency [00] 6" xfId="499"/>
    <cellStyle name="Currency [00] 7" xfId="500"/>
    <cellStyle name="Currency [00] 8" xfId="501"/>
    <cellStyle name="Currency [00] 9" xfId="502"/>
    <cellStyle name="Currency[2]" xfId="503"/>
    <cellStyle name="Currency[2] 2" xfId="504"/>
    <cellStyle name="Currency[2] 3" xfId="505"/>
    <cellStyle name="Currency[2] 4" xfId="506"/>
    <cellStyle name="Currency[2] 5" xfId="507"/>
    <cellStyle name="Currency[2] 6" xfId="508"/>
    <cellStyle name="Currency[2] 7" xfId="509"/>
    <cellStyle name="Currency[2] 8" xfId="510"/>
    <cellStyle name="Currency0" xfId="23"/>
    <cellStyle name="Currency0 2" xfId="511"/>
    <cellStyle name="Currency0 2 2" xfId="512"/>
    <cellStyle name="Currency0 2 3" xfId="513"/>
    <cellStyle name="Currency0 2 4" xfId="514"/>
    <cellStyle name="Currency0 2 5" xfId="515"/>
    <cellStyle name="Currency0 2 6" xfId="516"/>
    <cellStyle name="Currency0 2 7" xfId="517"/>
    <cellStyle name="Currency0 2 8" xfId="518"/>
    <cellStyle name="Currency0 3" xfId="519"/>
    <cellStyle name="Currency0 4" xfId="520"/>
    <cellStyle name="Currency0 5" xfId="521"/>
    <cellStyle name="Currency0 6" xfId="522"/>
    <cellStyle name="Currency0 7" xfId="523"/>
    <cellStyle name="Currency0 8" xfId="524"/>
    <cellStyle name="Currency0 9" xfId="525"/>
    <cellStyle name="custom" xfId="24"/>
    <cellStyle name="custom 2" xfId="526"/>
    <cellStyle name="custom 2 2" xfId="527"/>
    <cellStyle name="custom 2 3" xfId="528"/>
    <cellStyle name="custom 2 4" xfId="529"/>
    <cellStyle name="custom 2 5" xfId="530"/>
    <cellStyle name="custom 2 6" xfId="531"/>
    <cellStyle name="custom 2 7" xfId="532"/>
    <cellStyle name="custom 2 8" xfId="533"/>
    <cellStyle name="custom 3" xfId="534"/>
    <cellStyle name="custom 4" xfId="535"/>
    <cellStyle name="custom 5" xfId="536"/>
    <cellStyle name="custom 6" xfId="537"/>
    <cellStyle name="custom 7" xfId="538"/>
    <cellStyle name="custom 8" xfId="539"/>
    <cellStyle name="custom 9" xfId="540"/>
    <cellStyle name="Date" xfId="25"/>
    <cellStyle name="Date 2" xfId="541"/>
    <cellStyle name="Date 2 2" xfId="542"/>
    <cellStyle name="Date 2 3" xfId="543"/>
    <cellStyle name="Date 2 4" xfId="544"/>
    <cellStyle name="Date 2 5" xfId="545"/>
    <cellStyle name="Date 2 6" xfId="546"/>
    <cellStyle name="Date 2 7" xfId="547"/>
    <cellStyle name="Date 2 8" xfId="548"/>
    <cellStyle name="Date 3" xfId="549"/>
    <cellStyle name="Date 4" xfId="550"/>
    <cellStyle name="Date 5" xfId="551"/>
    <cellStyle name="Date 6" xfId="552"/>
    <cellStyle name="Date 7" xfId="553"/>
    <cellStyle name="Date 8" xfId="554"/>
    <cellStyle name="Date 9" xfId="555"/>
    <cellStyle name="Date Short" xfId="26"/>
    <cellStyle name="Date Short 2" xfId="556"/>
    <cellStyle name="Date_PERSONAL" xfId="27"/>
    <cellStyle name="DELTA" xfId="1176"/>
    <cellStyle name="Dezimal [0]_00_Übersicht" xfId="557"/>
    <cellStyle name="Dezimal_00_Übersicht" xfId="558"/>
    <cellStyle name="Dia" xfId="559"/>
    <cellStyle name="e" xfId="1177"/>
    <cellStyle name="e modalità ciclo per il rilascio dei Piani di Rifornimento ai fornitori." xfId="1178"/>
    <cellStyle name="Encabez1" xfId="560"/>
    <cellStyle name="Encabez2" xfId="561"/>
    <cellStyle name="Enter Currency (0)" xfId="28"/>
    <cellStyle name="Enter Currency (0) 2" xfId="562"/>
    <cellStyle name="Enter Currency (0) 2 2" xfId="563"/>
    <cellStyle name="Enter Currency (0) 2 3" xfId="564"/>
    <cellStyle name="Enter Currency (0) 2 4" xfId="565"/>
    <cellStyle name="Enter Currency (0) 2 5" xfId="566"/>
    <cellStyle name="Enter Currency (0) 2 6" xfId="567"/>
    <cellStyle name="Enter Currency (0) 2 7" xfId="568"/>
    <cellStyle name="Enter Currency (0) 2 8" xfId="569"/>
    <cellStyle name="Enter Currency (0) 3" xfId="570"/>
    <cellStyle name="Enter Currency (0) 4" xfId="571"/>
    <cellStyle name="Enter Currency (0) 5" xfId="572"/>
    <cellStyle name="Enter Currency (0) 6" xfId="573"/>
    <cellStyle name="Enter Currency (0) 7" xfId="574"/>
    <cellStyle name="Enter Currency (0) 8" xfId="575"/>
    <cellStyle name="Enter Currency (0) 9" xfId="576"/>
    <cellStyle name="Enter Currency (2)" xfId="29"/>
    <cellStyle name="Enter Currency (2) 2" xfId="577"/>
    <cellStyle name="Enter Currency (2) 2 2" xfId="578"/>
    <cellStyle name="Enter Currency (2) 2 3" xfId="579"/>
    <cellStyle name="Enter Currency (2) 2 4" xfId="580"/>
    <cellStyle name="Enter Currency (2) 2 5" xfId="581"/>
    <cellStyle name="Enter Currency (2) 2 6" xfId="582"/>
    <cellStyle name="Enter Currency (2) 2 7" xfId="583"/>
    <cellStyle name="Enter Currency (2) 2 8" xfId="584"/>
    <cellStyle name="Enter Currency (2) 3" xfId="585"/>
    <cellStyle name="Enter Currency (2) 4" xfId="586"/>
    <cellStyle name="Enter Currency (2) 5" xfId="587"/>
    <cellStyle name="Enter Currency (2) 6" xfId="588"/>
    <cellStyle name="Enter Currency (2) 7" xfId="589"/>
    <cellStyle name="Enter Currency (2) 8" xfId="590"/>
    <cellStyle name="Enter Currency (2) 9" xfId="591"/>
    <cellStyle name="Enter Units (0)" xfId="30"/>
    <cellStyle name="Enter Units (0) 2" xfId="592"/>
    <cellStyle name="Enter Units (0) 2 2" xfId="593"/>
    <cellStyle name="Enter Units (0) 2 3" xfId="594"/>
    <cellStyle name="Enter Units (0) 2 4" xfId="595"/>
    <cellStyle name="Enter Units (0) 2 5" xfId="596"/>
    <cellStyle name="Enter Units (0) 2 6" xfId="597"/>
    <cellStyle name="Enter Units (0) 2 7" xfId="598"/>
    <cellStyle name="Enter Units (0) 2 8" xfId="599"/>
    <cellStyle name="Enter Units (0) 3" xfId="600"/>
    <cellStyle name="Enter Units (0) 4" xfId="601"/>
    <cellStyle name="Enter Units (0) 5" xfId="602"/>
    <cellStyle name="Enter Units (0) 6" xfId="603"/>
    <cellStyle name="Enter Units (0) 7" xfId="604"/>
    <cellStyle name="Enter Units (0) 8" xfId="605"/>
    <cellStyle name="Enter Units (0) 9" xfId="606"/>
    <cellStyle name="Enter Units (1)" xfId="31"/>
    <cellStyle name="Enter Units (1) 2" xfId="607"/>
    <cellStyle name="Enter Units (1) 2 2" xfId="608"/>
    <cellStyle name="Enter Units (1) 2 3" xfId="609"/>
    <cellStyle name="Enter Units (1) 2 4" xfId="610"/>
    <cellStyle name="Enter Units (1) 2 5" xfId="611"/>
    <cellStyle name="Enter Units (1) 2 6" xfId="612"/>
    <cellStyle name="Enter Units (1) 2 7" xfId="613"/>
    <cellStyle name="Enter Units (1) 2 8" xfId="614"/>
    <cellStyle name="Enter Units (1) 3" xfId="615"/>
    <cellStyle name="Enter Units (1) 4" xfId="616"/>
    <cellStyle name="Enter Units (1) 5" xfId="617"/>
    <cellStyle name="Enter Units (1) 6" xfId="618"/>
    <cellStyle name="Enter Units (1) 7" xfId="619"/>
    <cellStyle name="Enter Units (1) 8" xfId="620"/>
    <cellStyle name="Enter Units (1) 9" xfId="621"/>
    <cellStyle name="Enter Units (2)" xfId="32"/>
    <cellStyle name="Enter Units (2) 2" xfId="622"/>
    <cellStyle name="Enter Units (2) 2 2" xfId="623"/>
    <cellStyle name="Enter Units (2) 2 3" xfId="624"/>
    <cellStyle name="Enter Units (2) 2 4" xfId="625"/>
    <cellStyle name="Enter Units (2) 2 5" xfId="626"/>
    <cellStyle name="Enter Units (2) 2 6" xfId="627"/>
    <cellStyle name="Enter Units (2) 2 7" xfId="628"/>
    <cellStyle name="Enter Units (2) 2 8" xfId="629"/>
    <cellStyle name="Enter Units (2) 3" xfId="630"/>
    <cellStyle name="Enter Units (2) 4" xfId="631"/>
    <cellStyle name="Enter Units (2) 5" xfId="632"/>
    <cellStyle name="Enter Units (2) 6" xfId="633"/>
    <cellStyle name="Enter Units (2) 7" xfId="634"/>
    <cellStyle name="Enter Units (2) 8" xfId="635"/>
    <cellStyle name="Enter Units (2) 9" xfId="636"/>
    <cellStyle name="Euro" xfId="637"/>
    <cellStyle name="Euro 2" xfId="638"/>
    <cellStyle name="Euro 3" xfId="639"/>
    <cellStyle name="Euro 4" xfId="640"/>
    <cellStyle name="Euro 5" xfId="641"/>
    <cellStyle name="Euro 6" xfId="642"/>
    <cellStyle name="Euro 7" xfId="643"/>
    <cellStyle name="Euro 8" xfId="644"/>
    <cellStyle name="Excel Built-in Excel Built-in Excel Built-in Excel Built-in Normal" xfId="645"/>
    <cellStyle name="Excel Built-in Excel Built-in Excel Built-in Excel Built-in Normal 2" xfId="646"/>
    <cellStyle name="Excel Built-in Excel Built-in Excel Built-in Excel Built-in Normal 3" xfId="647"/>
    <cellStyle name="Excel Built-in Excel Built-in Excel Built-in Excel Built-in Normal 4" xfId="648"/>
    <cellStyle name="Excel Built-in Excel Built-in Excel Built-in Excel Built-in Normal 5" xfId="649"/>
    <cellStyle name="Excel Built-in Excel Built-in Excel Built-in Excel Built-in Normal 6" xfId="650"/>
    <cellStyle name="Excel Built-in Excel Built-in Excel Built-in Excel Built-in Normal 7" xfId="651"/>
    <cellStyle name="Excel Built-in Excel Built-in Excel Built-in Excel Built-in Normal 8" xfId="652"/>
    <cellStyle name="Excel Built-in Normal" xfId="653"/>
    <cellStyle name="Excel Built-in Normal 1" xfId="654"/>
    <cellStyle name="Excel Built-in Normal 1 2" xfId="655"/>
    <cellStyle name="Excel Built-in Normal 1 3" xfId="656"/>
    <cellStyle name="Excel Built-in Normal 1 4" xfId="657"/>
    <cellStyle name="Excel Built-in Normal 1 5" xfId="658"/>
    <cellStyle name="Excel Built-in Normal 1 6" xfId="659"/>
    <cellStyle name="Excel Built-in Normal 1 7" xfId="660"/>
    <cellStyle name="Excel Built-in Normal 1 8" xfId="661"/>
    <cellStyle name="Excel Built-in Normal 2" xfId="662"/>
    <cellStyle name="Excel Built-in Normal 2 2" xfId="663"/>
    <cellStyle name="Excel Built-in Normal 2 3" xfId="664"/>
    <cellStyle name="Excel Built-in Normal 2 4" xfId="665"/>
    <cellStyle name="Excel Built-in Normal 2 5" xfId="666"/>
    <cellStyle name="Excel Built-in Normal 2 6" xfId="667"/>
    <cellStyle name="Excel Built-in Normal 2 7" xfId="668"/>
    <cellStyle name="Excel Built-in Normal 2 8" xfId="669"/>
    <cellStyle name="Excel Built-in Normal 3" xfId="670"/>
    <cellStyle name="Excel Built-in Normal 4" xfId="671"/>
    <cellStyle name="Excel Built-in Normal 5" xfId="672"/>
    <cellStyle name="Excel Built-in Normal 6" xfId="673"/>
    <cellStyle name="Excel Built-in Normal 7" xfId="674"/>
    <cellStyle name="Excel Built-in Normal 8" xfId="675"/>
    <cellStyle name="Excel Built-in Normal 9" xfId="676"/>
    <cellStyle name="Excel Built-in Normal_Inward checksheet including all CTQ parameters &amp; gauge ID no." xfId="677"/>
    <cellStyle name="Explanatory Text 2" xfId="678"/>
    <cellStyle name="F2" xfId="679"/>
    <cellStyle name="F3" xfId="680"/>
    <cellStyle name="F4" xfId="681"/>
    <cellStyle name="F5" xfId="682"/>
    <cellStyle name="F6" xfId="683"/>
    <cellStyle name="F7" xfId="684"/>
    <cellStyle name="F8" xfId="685"/>
    <cellStyle name="Fecha" xfId="1179"/>
    <cellStyle name="Fijo" xfId="686"/>
    <cellStyle name="Financiero" xfId="687"/>
    <cellStyle name="Fixed" xfId="33"/>
    <cellStyle name="Fixed 2" xfId="688"/>
    <cellStyle name="Fixed 2 2" xfId="689"/>
    <cellStyle name="Fixed 2 3" xfId="690"/>
    <cellStyle name="Fixed 2 4" xfId="691"/>
    <cellStyle name="Fixed 2 5" xfId="692"/>
    <cellStyle name="Fixed 2 6" xfId="693"/>
    <cellStyle name="Fixed 2 7" xfId="694"/>
    <cellStyle name="Fixed 2 8" xfId="695"/>
    <cellStyle name="Fixed 3" xfId="696"/>
    <cellStyle name="Fixed 4" xfId="697"/>
    <cellStyle name="Fixed 5" xfId="698"/>
    <cellStyle name="Fixed 6" xfId="699"/>
    <cellStyle name="Fixed 7" xfId="700"/>
    <cellStyle name="Fixed 8" xfId="701"/>
    <cellStyle name="Fixed 9" xfId="702"/>
    <cellStyle name="Good 2" xfId="703"/>
    <cellStyle name="Grey" xfId="34"/>
    <cellStyle name="Grey 2" xfId="704"/>
    <cellStyle name="HEADER" xfId="35"/>
    <cellStyle name="Header1" xfId="36"/>
    <cellStyle name="Header1 2" xfId="705"/>
    <cellStyle name="Header2" xfId="37"/>
    <cellStyle name="Header2 2" xfId="706"/>
    <cellStyle name="Heading 1 2" xfId="707"/>
    <cellStyle name="Heading 2 2" xfId="708"/>
    <cellStyle name="Heading 3 2" xfId="709"/>
    <cellStyle name="Heading 4 2" xfId="710"/>
    <cellStyle name="Hyperlink" xfId="1218" builtinId="8"/>
    <cellStyle name="Hyperlink 2" xfId="1180"/>
    <cellStyle name="Input [yellow]" xfId="38"/>
    <cellStyle name="Input [yellow] 2" xfId="711"/>
    <cellStyle name="Input [yellow] 3" xfId="1181"/>
    <cellStyle name="Input [yellow] 4" xfId="1182"/>
    <cellStyle name="Input [yellow] 5" xfId="1183"/>
    <cellStyle name="Input [yellow] 6" xfId="1184"/>
    <cellStyle name="Input 2" xfId="712"/>
    <cellStyle name="Link Currency (0)" xfId="39"/>
    <cellStyle name="Link Currency (0) 2" xfId="713"/>
    <cellStyle name="Link Currency (0) 2 2" xfId="714"/>
    <cellStyle name="Link Currency (0) 2 3" xfId="715"/>
    <cellStyle name="Link Currency (0) 2 4" xfId="716"/>
    <cellStyle name="Link Currency (0) 2 5" xfId="717"/>
    <cellStyle name="Link Currency (0) 2 6" xfId="718"/>
    <cellStyle name="Link Currency (0) 2 7" xfId="719"/>
    <cellStyle name="Link Currency (0) 2 8" xfId="720"/>
    <cellStyle name="Link Currency (0) 3" xfId="721"/>
    <cellStyle name="Link Currency (0) 4" xfId="722"/>
    <cellStyle name="Link Currency (0) 5" xfId="723"/>
    <cellStyle name="Link Currency (0) 6" xfId="724"/>
    <cellStyle name="Link Currency (0) 7" xfId="725"/>
    <cellStyle name="Link Currency (0) 8" xfId="726"/>
    <cellStyle name="Link Currency (0) 9" xfId="727"/>
    <cellStyle name="Link Currency (2)" xfId="40"/>
    <cellStyle name="Link Currency (2) 2" xfId="728"/>
    <cellStyle name="Link Currency (2) 2 2" xfId="729"/>
    <cellStyle name="Link Currency (2) 2 3" xfId="730"/>
    <cellStyle name="Link Currency (2) 2 4" xfId="731"/>
    <cellStyle name="Link Currency (2) 2 5" xfId="732"/>
    <cellStyle name="Link Currency (2) 2 6" xfId="733"/>
    <cellStyle name="Link Currency (2) 2 7" xfId="734"/>
    <cellStyle name="Link Currency (2) 2 8" xfId="735"/>
    <cellStyle name="Link Currency (2) 3" xfId="736"/>
    <cellStyle name="Link Currency (2) 4" xfId="737"/>
    <cellStyle name="Link Currency (2) 5" xfId="738"/>
    <cellStyle name="Link Currency (2) 6" xfId="739"/>
    <cellStyle name="Link Currency (2) 7" xfId="740"/>
    <cellStyle name="Link Currency (2) 8" xfId="741"/>
    <cellStyle name="Link Currency (2) 9" xfId="742"/>
    <cellStyle name="Link Units (0)" xfId="41"/>
    <cellStyle name="Link Units (0) 2" xfId="743"/>
    <cellStyle name="Link Units (0) 2 2" xfId="744"/>
    <cellStyle name="Link Units (0) 2 3" xfId="745"/>
    <cellStyle name="Link Units (0) 2 4" xfId="746"/>
    <cellStyle name="Link Units (0) 2 5" xfId="747"/>
    <cellStyle name="Link Units (0) 2 6" xfId="748"/>
    <cellStyle name="Link Units (0) 2 7" xfId="749"/>
    <cellStyle name="Link Units (0) 2 8" xfId="750"/>
    <cellStyle name="Link Units (0) 3" xfId="751"/>
    <cellStyle name="Link Units (0) 4" xfId="752"/>
    <cellStyle name="Link Units (0) 5" xfId="753"/>
    <cellStyle name="Link Units (0) 6" xfId="754"/>
    <cellStyle name="Link Units (0) 7" xfId="755"/>
    <cellStyle name="Link Units (0) 8" xfId="756"/>
    <cellStyle name="Link Units (0) 9" xfId="757"/>
    <cellStyle name="Link Units (1)" xfId="42"/>
    <cellStyle name="Link Units (1) 2" xfId="758"/>
    <cellStyle name="Link Units (1) 2 2" xfId="759"/>
    <cellStyle name="Link Units (1) 2 3" xfId="760"/>
    <cellStyle name="Link Units (1) 2 4" xfId="761"/>
    <cellStyle name="Link Units (1) 2 5" xfId="762"/>
    <cellStyle name="Link Units (1) 2 6" xfId="763"/>
    <cellStyle name="Link Units (1) 2 7" xfId="764"/>
    <cellStyle name="Link Units (1) 2 8" xfId="765"/>
    <cellStyle name="Link Units (1) 3" xfId="766"/>
    <cellStyle name="Link Units (1) 4" xfId="767"/>
    <cellStyle name="Link Units (1) 5" xfId="768"/>
    <cellStyle name="Link Units (1) 6" xfId="769"/>
    <cellStyle name="Link Units (1) 7" xfId="770"/>
    <cellStyle name="Link Units (1) 8" xfId="771"/>
    <cellStyle name="Link Units (1) 9" xfId="772"/>
    <cellStyle name="Link Units (2)" xfId="43"/>
    <cellStyle name="Link Units (2) 2" xfId="773"/>
    <cellStyle name="Link Units (2) 2 2" xfId="774"/>
    <cellStyle name="Link Units (2) 2 3" xfId="775"/>
    <cellStyle name="Link Units (2) 2 4" xfId="776"/>
    <cellStyle name="Link Units (2) 2 5" xfId="777"/>
    <cellStyle name="Link Units (2) 2 6" xfId="778"/>
    <cellStyle name="Link Units (2) 2 7" xfId="779"/>
    <cellStyle name="Link Units (2) 2 8" xfId="780"/>
    <cellStyle name="Link Units (2) 3" xfId="781"/>
    <cellStyle name="Link Units (2) 4" xfId="782"/>
    <cellStyle name="Link Units (2) 5" xfId="783"/>
    <cellStyle name="Link Units (2) 6" xfId="784"/>
    <cellStyle name="Link Units (2) 7" xfId="785"/>
    <cellStyle name="Link Units (2) 8" xfId="786"/>
    <cellStyle name="Link Units (2) 9" xfId="787"/>
    <cellStyle name="Linked Cell 2" xfId="788"/>
    <cellStyle name="Migliaia (0)_01BD_TOT" xfId="1185"/>
    <cellStyle name="Migliaia_RNC-DAT" xfId="789"/>
    <cellStyle name="Millares [0]_10 AVERIAS MASIVAS + ANT" xfId="790"/>
    <cellStyle name="Millares_10 AVERIAS MASIVAS + ANT" xfId="791"/>
    <cellStyle name="Milliers [0]_!!!GO" xfId="44"/>
    <cellStyle name="Milliers_!!!GO" xfId="45"/>
    <cellStyle name="Model" xfId="46"/>
    <cellStyle name="Moneda [0]_10 AVERIAS MASIVAS + ANT" xfId="792"/>
    <cellStyle name="Moneda_10 AVERIAS MASIVAS + ANT" xfId="793"/>
    <cellStyle name="Monétaire [0]_!!!GO" xfId="47"/>
    <cellStyle name="Monétaire_!!!GO" xfId="48"/>
    <cellStyle name="Monetario" xfId="794"/>
    <cellStyle name="Monetario0" xfId="1186"/>
    <cellStyle name="Mon騁aire [0]_AR1194" xfId="49"/>
    <cellStyle name="Mon騁aire_AR1194" xfId="50"/>
    <cellStyle name="Neutral 2" xfId="795"/>
    <cellStyle name="no dec" xfId="796"/>
    <cellStyle name="Normal" xfId="0" builtinId="0"/>
    <cellStyle name="Normal - Style1" xfId="51"/>
    <cellStyle name="Normal - Style1 2" xfId="797"/>
    <cellStyle name="Normal - Style1 2 2" xfId="798"/>
    <cellStyle name="Normal - Style1 2 3" xfId="799"/>
    <cellStyle name="Normal - Style1 2 4" xfId="800"/>
    <cellStyle name="Normal - Style1 2 5" xfId="801"/>
    <cellStyle name="Normal - Style1 2 6" xfId="802"/>
    <cellStyle name="Normal - Style1 2 7" xfId="803"/>
    <cellStyle name="Normal - Style1 2 8" xfId="804"/>
    <cellStyle name="Normal - Style1 3" xfId="805"/>
    <cellStyle name="Normal - Style1 4" xfId="806"/>
    <cellStyle name="Normal - Style1 5" xfId="807"/>
    <cellStyle name="Normal - Style1 6" xfId="808"/>
    <cellStyle name="Normal - Style1 7" xfId="809"/>
    <cellStyle name="Normal - Style1 8" xfId="810"/>
    <cellStyle name="Normal - Style1 9" xfId="811"/>
    <cellStyle name="Normal 10" xfId="1187"/>
    <cellStyle name="Normal 11" xfId="812"/>
    <cellStyle name="Normal 11 2" xfId="813"/>
    <cellStyle name="Normal 11 3" xfId="814"/>
    <cellStyle name="Normal 11 4" xfId="815"/>
    <cellStyle name="Normal 11 5" xfId="816"/>
    <cellStyle name="Normal 11 6" xfId="817"/>
    <cellStyle name="Normal 11 7" xfId="818"/>
    <cellStyle name="Normal 11 8" xfId="819"/>
    <cellStyle name="Normal 12" xfId="1188"/>
    <cellStyle name="Normal 13" xfId="67"/>
    <cellStyle name="Normal 13 2" xfId="1189"/>
    <cellStyle name="Normal 14" xfId="1165"/>
    <cellStyle name="Normal 14 2" xfId="1166"/>
    <cellStyle name="Normal 15 2" xfId="1167"/>
    <cellStyle name="Normal 16" xfId="1168"/>
    <cellStyle name="Normal 2" xfId="52"/>
    <cellStyle name="Normal 2 2" xfId="69"/>
    <cellStyle name="Normal 2 2 2" xfId="820"/>
    <cellStyle name="Normal 2 2 2 2" xfId="1190"/>
    <cellStyle name="Normal 2 2 3" xfId="70"/>
    <cellStyle name="Normal 2 2 4" xfId="821"/>
    <cellStyle name="Normal 2 2 5" xfId="822"/>
    <cellStyle name="Normal 2 2 6" xfId="823"/>
    <cellStyle name="Normal 2 2 7" xfId="824"/>
    <cellStyle name="Normal 2 2 8" xfId="825"/>
    <cellStyle name="Normal 2 2 9" xfId="1163"/>
    <cellStyle name="Normal 2 3" xfId="1191"/>
    <cellStyle name="Normal 2 3 2" xfId="1192"/>
    <cellStyle name="Normal 2 4" xfId="1193"/>
    <cellStyle name="Normal 2 5" xfId="1194"/>
    <cellStyle name="Normal 2 6" xfId="826"/>
    <cellStyle name="Normal 2 6 2" xfId="827"/>
    <cellStyle name="Normal 2 6 3" xfId="828"/>
    <cellStyle name="Normal 2 6 4" xfId="829"/>
    <cellStyle name="Normal 2 6 5" xfId="830"/>
    <cellStyle name="Normal 2 6 6" xfId="831"/>
    <cellStyle name="Normal 2 6 7" xfId="832"/>
    <cellStyle name="Normal 2 6 8" xfId="833"/>
    <cellStyle name="Normal 3" xfId="1"/>
    <cellStyle name="Normal 3 10" xfId="834"/>
    <cellStyle name="Normal 3 2" xfId="835"/>
    <cellStyle name="Normal 3 2 2" xfId="836"/>
    <cellStyle name="Normal 3 2 3" xfId="837"/>
    <cellStyle name="Normal 3 2 4" xfId="838"/>
    <cellStyle name="Normal 3 2 4 2" xfId="839"/>
    <cellStyle name="Normal 3 2 4 3" xfId="840"/>
    <cellStyle name="Normal 3 2 4 3 2" xfId="841"/>
    <cellStyle name="Normal 3 2 4 3 3" xfId="842"/>
    <cellStyle name="Normal 3 2 4 3 4" xfId="843"/>
    <cellStyle name="Normal 3 2 4 3 5" xfId="844"/>
    <cellStyle name="Normal 3 2 4 3 6" xfId="845"/>
    <cellStyle name="Normal 3 2 4 3 7" xfId="846"/>
    <cellStyle name="Normal 3 2 4 3 8" xfId="847"/>
    <cellStyle name="Normal 3 2 5" xfId="848"/>
    <cellStyle name="Normal 3 2 6" xfId="849"/>
    <cellStyle name="Normal 3 2 7" xfId="850"/>
    <cellStyle name="Normal 3 2 8" xfId="851"/>
    <cellStyle name="Normal 3 2 9" xfId="852"/>
    <cellStyle name="Normal 3 3" xfId="853"/>
    <cellStyle name="Normal 3 4" xfId="854"/>
    <cellStyle name="Normal 3 4 2" xfId="855"/>
    <cellStyle name="Normal 3 4 2 2" xfId="856"/>
    <cellStyle name="Normal 3 4 2 3" xfId="857"/>
    <cellStyle name="Normal 3 4 2 4" xfId="858"/>
    <cellStyle name="Normal 3 4 2 5" xfId="859"/>
    <cellStyle name="Normal 3 4 2 6" xfId="860"/>
    <cellStyle name="Normal 3 4 2 7" xfId="861"/>
    <cellStyle name="Normal 3 4 2 8" xfId="862"/>
    <cellStyle name="Normal 3 4 3" xfId="863"/>
    <cellStyle name="Normal 3 4 4" xfId="864"/>
    <cellStyle name="Normal 3 4 5" xfId="865"/>
    <cellStyle name="Normal 3 4 6" xfId="866"/>
    <cellStyle name="Normal 3 4 7" xfId="867"/>
    <cellStyle name="Normal 3 4 8" xfId="868"/>
    <cellStyle name="Normal 3 4 9" xfId="869"/>
    <cellStyle name="Normal 3 5" xfId="870"/>
    <cellStyle name="Normal 3 6" xfId="871"/>
    <cellStyle name="Normal 3 7" xfId="872"/>
    <cellStyle name="Normal 3 8" xfId="873"/>
    <cellStyle name="Normal 3 9" xfId="874"/>
    <cellStyle name="Normal 4" xfId="68"/>
    <cellStyle name="Normal 4 2" xfId="875"/>
    <cellStyle name="Normal 4 2 2" xfId="876"/>
    <cellStyle name="Normal 4 2 3" xfId="877"/>
    <cellStyle name="Normal 4 2 4" xfId="878"/>
    <cellStyle name="Normal 4 2 5" xfId="879"/>
    <cellStyle name="Normal 4 2 6" xfId="880"/>
    <cellStyle name="Normal 4 2 7" xfId="881"/>
    <cellStyle name="Normal 4 2 8" xfId="882"/>
    <cellStyle name="Normal 4 3" xfId="883"/>
    <cellStyle name="Normal 4 4" xfId="884"/>
    <cellStyle name="Normal 4 5" xfId="885"/>
    <cellStyle name="Normal 4 6" xfId="886"/>
    <cellStyle name="Normal 4 7" xfId="887"/>
    <cellStyle name="Normal 4 8" xfId="888"/>
    <cellStyle name="Normal 4 9" xfId="889"/>
    <cellStyle name="Normal 5" xfId="890"/>
    <cellStyle name="Normal 5 10" xfId="1195"/>
    <cellStyle name="Normal 5 11" xfId="1196"/>
    <cellStyle name="Normal 5 12" xfId="1197"/>
    <cellStyle name="Normal 5 13" xfId="1198"/>
    <cellStyle name="Normal 5 17" xfId="891"/>
    <cellStyle name="Normal 5 2" xfId="892"/>
    <cellStyle name="Normal 5 2 2" xfId="893"/>
    <cellStyle name="Normal 5 2 2 2" xfId="894"/>
    <cellStyle name="Normal 5 2 2 3" xfId="895"/>
    <cellStyle name="Normal 5 2 2 4" xfId="896"/>
    <cellStyle name="Normal 5 2 2 5" xfId="897"/>
    <cellStyle name="Normal 5 2 2 6" xfId="898"/>
    <cellStyle name="Normal 5 2 2 7" xfId="899"/>
    <cellStyle name="Normal 5 2 2 8" xfId="900"/>
    <cellStyle name="Normal 5 2 3" xfId="901"/>
    <cellStyle name="Normal 5 2 3 2" xfId="902"/>
    <cellStyle name="Normal 5 2 3 3" xfId="903"/>
    <cellStyle name="Normal 5 2 3 4" xfId="904"/>
    <cellStyle name="Normal 5 2 3 5" xfId="905"/>
    <cellStyle name="Normal 5 2 3 6" xfId="906"/>
    <cellStyle name="Normal 5 2 3 7" xfId="907"/>
    <cellStyle name="Normal 5 2 3 8" xfId="908"/>
    <cellStyle name="Normal 5 2 4" xfId="909"/>
    <cellStyle name="Normal 5 3" xfId="910"/>
    <cellStyle name="Normal 5 4" xfId="911"/>
    <cellStyle name="Normal 5 5" xfId="912"/>
    <cellStyle name="Normal 5 6" xfId="913"/>
    <cellStyle name="Normal 5 7" xfId="914"/>
    <cellStyle name="Normal 5 8" xfId="915"/>
    <cellStyle name="Normal 5 9" xfId="916"/>
    <cellStyle name="Normal 6" xfId="917"/>
    <cellStyle name="Normal 6 2" xfId="918"/>
    <cellStyle name="Normal 6 2 10" xfId="919"/>
    <cellStyle name="Normal 6 2 2" xfId="920"/>
    <cellStyle name="Normal 6 2 2 2" xfId="921"/>
    <cellStyle name="Normal 6 2 2 3" xfId="922"/>
    <cellStyle name="Normal 6 2 2 4" xfId="923"/>
    <cellStyle name="Normal 6 2 2 5" xfId="924"/>
    <cellStyle name="Normal 6 2 2 6" xfId="925"/>
    <cellStyle name="Normal 6 2 2 7" xfId="926"/>
    <cellStyle name="Normal 6 2 2 8" xfId="927"/>
    <cellStyle name="Normal 6 2 3" xfId="928"/>
    <cellStyle name="Normal 6 2 3 2" xfId="929"/>
    <cellStyle name="Normal 6 2 3 3" xfId="930"/>
    <cellStyle name="Normal 6 2 3 4" xfId="931"/>
    <cellStyle name="Normal 6 2 3 5" xfId="932"/>
    <cellStyle name="Normal 6 2 3 6" xfId="933"/>
    <cellStyle name="Normal 6 2 3 7" xfId="934"/>
    <cellStyle name="Normal 6 2 3 8" xfId="935"/>
    <cellStyle name="Normal 6 2 4" xfId="936"/>
    <cellStyle name="Normal 6 2 5" xfId="937"/>
    <cellStyle name="Normal 6 2 6" xfId="938"/>
    <cellStyle name="Normal 6 2 7" xfId="939"/>
    <cellStyle name="Normal 6 2 8" xfId="940"/>
    <cellStyle name="Normal 6 2 9" xfId="941"/>
    <cellStyle name="Normal 6 3" xfId="942"/>
    <cellStyle name="Normal 6 4" xfId="943"/>
    <cellStyle name="Normal 6 5" xfId="944"/>
    <cellStyle name="Normal 6 6" xfId="945"/>
    <cellStyle name="Normal 6 7" xfId="946"/>
    <cellStyle name="Normal 6 8" xfId="947"/>
    <cellStyle name="Normal 6 9" xfId="948"/>
    <cellStyle name="Normal 7" xfId="1199"/>
    <cellStyle name="Normal 7 2" xfId="1200"/>
    <cellStyle name="Normal 8" xfId="949"/>
    <cellStyle name="Normal 8 2" xfId="950"/>
    <cellStyle name="Normal 8 2 2" xfId="951"/>
    <cellStyle name="Normal 8 2 3" xfId="952"/>
    <cellStyle name="Normal 8 2 4" xfId="953"/>
    <cellStyle name="Normal 8 2 5" xfId="954"/>
    <cellStyle name="Normal 8 2 6" xfId="955"/>
    <cellStyle name="Normal 8 2 7" xfId="956"/>
    <cellStyle name="Normal 8 2 8" xfId="957"/>
    <cellStyle name="Normal 8 3" xfId="958"/>
    <cellStyle name="Normal 8 4" xfId="959"/>
    <cellStyle name="Normal 8 5" xfId="960"/>
    <cellStyle name="Normal 8 6" xfId="961"/>
    <cellStyle name="Normal 8 7" xfId="962"/>
    <cellStyle name="Normal 8 8" xfId="963"/>
    <cellStyle name="Normal 8 9" xfId="964"/>
    <cellStyle name="Normal 9" xfId="1164"/>
    <cellStyle name="Normal 9 2" xfId="965"/>
    <cellStyle name="Normal 9 2 2" xfId="966"/>
    <cellStyle name="Normal_Packing Standard" xfId="1217"/>
    <cellStyle name="Normale_bozza anfia ed.'99" xfId="1201"/>
    <cellStyle name="Note 2" xfId="967"/>
    <cellStyle name="Note 2 2" xfId="968"/>
    <cellStyle name="Note 2 3" xfId="969"/>
    <cellStyle name="Note 2 4" xfId="970"/>
    <cellStyle name="Note 2 5" xfId="971"/>
    <cellStyle name="Note 2 6" xfId="972"/>
    <cellStyle name="Note 2 7" xfId="973"/>
    <cellStyle name="Note 2 8" xfId="974"/>
    <cellStyle name="Note 3" xfId="1202"/>
    <cellStyle name="Œ…‹æØ‚è [0.00]_!!!GO" xfId="975"/>
    <cellStyle name="Œ…‹æØ‚è_!!!GO" xfId="976"/>
    <cellStyle name="Output 2" xfId="977"/>
    <cellStyle name="per.style" xfId="978"/>
    <cellStyle name="Percent [0]" xfId="53"/>
    <cellStyle name="Percent [0] 2" xfId="979"/>
    <cellStyle name="Percent [0] 2 2" xfId="980"/>
    <cellStyle name="Percent [0] 2 3" xfId="981"/>
    <cellStyle name="Percent [0] 2 4" xfId="982"/>
    <cellStyle name="Percent [0] 2 5" xfId="983"/>
    <cellStyle name="Percent [0] 2 6" xfId="984"/>
    <cellStyle name="Percent [0] 2 7" xfId="985"/>
    <cellStyle name="Percent [0] 2 8" xfId="986"/>
    <cellStyle name="Percent [0] 3" xfId="987"/>
    <cellStyle name="Percent [0] 4" xfId="988"/>
    <cellStyle name="Percent [0] 5" xfId="989"/>
    <cellStyle name="Percent [0] 6" xfId="990"/>
    <cellStyle name="Percent [0] 7" xfId="991"/>
    <cellStyle name="Percent [0] 8" xfId="992"/>
    <cellStyle name="Percent [0] 9" xfId="993"/>
    <cellStyle name="Percent [00]" xfId="54"/>
    <cellStyle name="Percent [00] 2" xfId="994"/>
    <cellStyle name="Percent [00] 2 2" xfId="995"/>
    <cellStyle name="Percent [00] 2 3" xfId="996"/>
    <cellStyle name="Percent [00] 2 4" xfId="997"/>
    <cellStyle name="Percent [00] 2 5" xfId="998"/>
    <cellStyle name="Percent [00] 2 6" xfId="999"/>
    <cellStyle name="Percent [00] 2 7" xfId="1000"/>
    <cellStyle name="Percent [00] 2 8" xfId="1001"/>
    <cellStyle name="Percent [00] 3" xfId="1002"/>
    <cellStyle name="Percent [00] 4" xfId="1003"/>
    <cellStyle name="Percent [00] 5" xfId="1004"/>
    <cellStyle name="Percent [00] 6" xfId="1005"/>
    <cellStyle name="Percent [00] 7" xfId="1006"/>
    <cellStyle name="Percent [00] 8" xfId="1007"/>
    <cellStyle name="Percent [00] 9" xfId="1008"/>
    <cellStyle name="Percent [2]" xfId="55"/>
    <cellStyle name="Percent [2] 2" xfId="1009"/>
    <cellStyle name="Percent [2] 2 2" xfId="1010"/>
    <cellStyle name="Percent [2] 2 3" xfId="1011"/>
    <cellStyle name="Percent [2] 2 4" xfId="1012"/>
    <cellStyle name="Percent [2] 2 5" xfId="1013"/>
    <cellStyle name="Percent [2] 2 6" xfId="1014"/>
    <cellStyle name="Percent [2] 2 7" xfId="1015"/>
    <cellStyle name="Percent [2] 2 8" xfId="1016"/>
    <cellStyle name="Percent [2] 3" xfId="1017"/>
    <cellStyle name="Percent [2] 4" xfId="1018"/>
    <cellStyle name="Percent [2] 5" xfId="1019"/>
    <cellStyle name="Percent [2] 6" xfId="1020"/>
    <cellStyle name="Percent [2] 7" xfId="1021"/>
    <cellStyle name="Percent [2] 8" xfId="1022"/>
    <cellStyle name="Percent [2] 9" xfId="1023"/>
    <cellStyle name="Percent 2" xfId="1024"/>
    <cellStyle name="Percent 2 2" xfId="1025"/>
    <cellStyle name="Percent 2 3" xfId="1026"/>
    <cellStyle name="Percent 2 4" xfId="1027"/>
    <cellStyle name="Percent 2 5" xfId="1028"/>
    <cellStyle name="Percent 2 6" xfId="1029"/>
    <cellStyle name="Percent 2 7" xfId="1030"/>
    <cellStyle name="Percent 2 8" xfId="1031"/>
    <cellStyle name="Percent 3" xfId="1032"/>
    <cellStyle name="Percent 3 2" xfId="1033"/>
    <cellStyle name="Percent 3 3" xfId="1034"/>
    <cellStyle name="Percent 3 4" xfId="1035"/>
    <cellStyle name="Percent 3 5" xfId="1036"/>
    <cellStyle name="Percent 3 6" xfId="1037"/>
    <cellStyle name="Percent 3 7" xfId="1038"/>
    <cellStyle name="Percent 3 8" xfId="1039"/>
    <cellStyle name="Percent 4" xfId="1203"/>
    <cellStyle name="Percent 4 2" xfId="1204"/>
    <cellStyle name="Percent 5" xfId="1205"/>
    <cellStyle name="Percent[0]" xfId="1040"/>
    <cellStyle name="Percent[0] 2" xfId="1041"/>
    <cellStyle name="Percent[0] 3" xfId="1042"/>
    <cellStyle name="Percent[0] 4" xfId="1043"/>
    <cellStyle name="Percent[0] 5" xfId="1044"/>
    <cellStyle name="Percent[0] 6" xfId="1045"/>
    <cellStyle name="Percent[0] 7" xfId="1046"/>
    <cellStyle name="Percent[0] 8" xfId="1047"/>
    <cellStyle name="Percent[2]" xfId="1048"/>
    <cellStyle name="Percent[2] 2" xfId="1049"/>
    <cellStyle name="Percent[2] 3" xfId="1050"/>
    <cellStyle name="Percent[2] 4" xfId="1051"/>
    <cellStyle name="Percent[2] 5" xfId="1052"/>
    <cellStyle name="Percent[2] 6" xfId="1053"/>
    <cellStyle name="Percent[2] 7" xfId="1054"/>
    <cellStyle name="Percent[2] 8" xfId="1055"/>
    <cellStyle name="PERCENTAGE" xfId="1206"/>
    <cellStyle name="Porcentaje" xfId="1056"/>
    <cellStyle name="Porcentual_DIM" xfId="1207"/>
    <cellStyle name="PrePop Currency (0)" xfId="56"/>
    <cellStyle name="PrePop Currency (0) 2" xfId="1057"/>
    <cellStyle name="PrePop Currency (0) 2 2" xfId="1058"/>
    <cellStyle name="PrePop Currency (0) 2 3" xfId="1059"/>
    <cellStyle name="PrePop Currency (0) 2 4" xfId="1060"/>
    <cellStyle name="PrePop Currency (0) 2 5" xfId="1061"/>
    <cellStyle name="PrePop Currency (0) 2 6" xfId="1062"/>
    <cellStyle name="PrePop Currency (0) 2 7" xfId="1063"/>
    <cellStyle name="PrePop Currency (0) 2 8" xfId="1064"/>
    <cellStyle name="PrePop Currency (0) 3" xfId="1065"/>
    <cellStyle name="PrePop Currency (0) 4" xfId="1066"/>
    <cellStyle name="PrePop Currency (0) 5" xfId="1067"/>
    <cellStyle name="PrePop Currency (0) 6" xfId="1068"/>
    <cellStyle name="PrePop Currency (0) 7" xfId="1069"/>
    <cellStyle name="PrePop Currency (0) 8" xfId="1070"/>
    <cellStyle name="PrePop Currency (0) 9" xfId="1071"/>
    <cellStyle name="PrePop Currency (2)" xfId="57"/>
    <cellStyle name="PrePop Currency (2) 2" xfId="1072"/>
    <cellStyle name="PrePop Currency (2) 2 2" xfId="1073"/>
    <cellStyle name="PrePop Currency (2) 2 3" xfId="1074"/>
    <cellStyle name="PrePop Currency (2) 2 4" xfId="1075"/>
    <cellStyle name="PrePop Currency (2) 2 5" xfId="1076"/>
    <cellStyle name="PrePop Currency (2) 2 6" xfId="1077"/>
    <cellStyle name="PrePop Currency (2) 2 7" xfId="1078"/>
    <cellStyle name="PrePop Currency (2) 2 8" xfId="1079"/>
    <cellStyle name="PrePop Currency (2) 3" xfId="1080"/>
    <cellStyle name="PrePop Currency (2) 4" xfId="1081"/>
    <cellStyle name="PrePop Currency (2) 5" xfId="1082"/>
    <cellStyle name="PrePop Currency (2) 6" xfId="1083"/>
    <cellStyle name="PrePop Currency (2) 7" xfId="1084"/>
    <cellStyle name="PrePop Currency (2) 8" xfId="1085"/>
    <cellStyle name="PrePop Currency (2) 9" xfId="1086"/>
    <cellStyle name="PrePop Units (0)" xfId="58"/>
    <cellStyle name="PrePop Units (0) 2" xfId="1087"/>
    <cellStyle name="PrePop Units (0) 2 2" xfId="1088"/>
    <cellStyle name="PrePop Units (0) 2 3" xfId="1089"/>
    <cellStyle name="PrePop Units (0) 2 4" xfId="1090"/>
    <cellStyle name="PrePop Units (0) 2 5" xfId="1091"/>
    <cellStyle name="PrePop Units (0) 2 6" xfId="1092"/>
    <cellStyle name="PrePop Units (0) 2 7" xfId="1093"/>
    <cellStyle name="PrePop Units (0) 2 8" xfId="1094"/>
    <cellStyle name="PrePop Units (0) 3" xfId="1095"/>
    <cellStyle name="PrePop Units (0) 4" xfId="1096"/>
    <cellStyle name="PrePop Units (0) 5" xfId="1097"/>
    <cellStyle name="PrePop Units (0) 6" xfId="1098"/>
    <cellStyle name="PrePop Units (0) 7" xfId="1099"/>
    <cellStyle name="PrePop Units (0) 8" xfId="1100"/>
    <cellStyle name="PrePop Units (0) 9" xfId="1101"/>
    <cellStyle name="PrePop Units (1)" xfId="59"/>
    <cellStyle name="PrePop Units (1) 2" xfId="1102"/>
    <cellStyle name="PrePop Units (1) 2 2" xfId="1103"/>
    <cellStyle name="PrePop Units (1) 2 3" xfId="1104"/>
    <cellStyle name="PrePop Units (1) 2 4" xfId="1105"/>
    <cellStyle name="PrePop Units (1) 2 5" xfId="1106"/>
    <cellStyle name="PrePop Units (1) 2 6" xfId="1107"/>
    <cellStyle name="PrePop Units (1) 2 7" xfId="1108"/>
    <cellStyle name="PrePop Units (1) 2 8" xfId="1109"/>
    <cellStyle name="PrePop Units (1) 3" xfId="1110"/>
    <cellStyle name="PrePop Units (1) 4" xfId="1111"/>
    <cellStyle name="PrePop Units (1) 5" xfId="1112"/>
    <cellStyle name="PrePop Units (1) 6" xfId="1113"/>
    <cellStyle name="PrePop Units (1) 7" xfId="1114"/>
    <cellStyle name="PrePop Units (1) 8" xfId="1115"/>
    <cellStyle name="PrePop Units (1) 9" xfId="1116"/>
    <cellStyle name="PrePop Units (2)" xfId="60"/>
    <cellStyle name="PrePop Units (2) 2" xfId="1117"/>
    <cellStyle name="PrePop Units (2) 2 2" xfId="1118"/>
    <cellStyle name="PrePop Units (2) 2 3" xfId="1119"/>
    <cellStyle name="PrePop Units (2) 2 4" xfId="1120"/>
    <cellStyle name="PrePop Units (2) 2 5" xfId="1121"/>
    <cellStyle name="PrePop Units (2) 2 6" xfId="1122"/>
    <cellStyle name="PrePop Units (2) 2 7" xfId="1123"/>
    <cellStyle name="PrePop Units (2) 2 8" xfId="1124"/>
    <cellStyle name="PrePop Units (2) 3" xfId="1125"/>
    <cellStyle name="PrePop Units (2) 4" xfId="1126"/>
    <cellStyle name="PrePop Units (2) 5" xfId="1127"/>
    <cellStyle name="PrePop Units (2) 6" xfId="1128"/>
    <cellStyle name="PrePop Units (2) 7" xfId="1129"/>
    <cellStyle name="PrePop Units (2) 8" xfId="1130"/>
    <cellStyle name="PrePop Units (2) 9" xfId="1131"/>
    <cellStyle name="Punto0" xfId="1208"/>
    <cellStyle name="RM" xfId="1132"/>
    <cellStyle name="SAPBEXaggData" xfId="1209"/>
    <cellStyle name="SAPBEXaggItem" xfId="1210"/>
    <cellStyle name="SAPBEXchaText" xfId="1211"/>
    <cellStyle name="SAPBEXformats" xfId="1212"/>
    <cellStyle name="SAPBEXstdData" xfId="1213"/>
    <cellStyle name="SAPBEXstdItem" xfId="1214"/>
    <cellStyle name="Standard_DE_LATE_" xfId="1133"/>
    <cellStyle name="Style 1" xfId="1215"/>
    <cellStyle name="subhead" xfId="61"/>
    <cellStyle name="Title 2" xfId="1134"/>
    <cellStyle name="Total 2" xfId="1135"/>
    <cellStyle name="Total 2 2" xfId="1136"/>
    <cellStyle name="Total 2 3" xfId="1137"/>
    <cellStyle name="Total 2 4" xfId="1138"/>
    <cellStyle name="Total 2 5" xfId="1139"/>
    <cellStyle name="Total 2 6" xfId="1140"/>
    <cellStyle name="Total 2 7" xfId="1141"/>
    <cellStyle name="Total 2 8" xfId="1142"/>
    <cellStyle name="Valuta (0)_01BD_TOT" xfId="1216"/>
    <cellStyle name="Valuta_RNC-DAT" xfId="1143"/>
    <cellStyle name="Währung [0]_00_Übersicht" xfId="1144"/>
    <cellStyle name="Währung_00_Übersicht" xfId="1145"/>
    <cellStyle name="Warning Text 2" xfId="1146"/>
    <cellStyle name="weekly" xfId="1147"/>
    <cellStyle name="เครื่องหมายจุลภาค [0]_control plan F13 (MAP)" xfId="1148"/>
    <cellStyle name="เครื่องหมายจุลภาค_control plan F13 (MAP)" xfId="1149"/>
    <cellStyle name="เครื่องหมายสกุลเงิน [0]_control plan F13 (MAP)" xfId="1150"/>
    <cellStyle name="เครื่องหมายสกุลเงิน_control plan F13 (MAP)" xfId="1151"/>
    <cellStyle name="ปกติ_C10-C70  GVY-2 (Pro)" xfId="1152"/>
    <cellStyle name="똿뗦먛귟 [0.00]_PRODUCT DETAIL Q1can " xfId="1153"/>
    <cellStyle name="똿뗦먛귟_PRODUCT DETAIL Q1TAIL" xfId="1154"/>
    <cellStyle name="믅됞 [0.00]_PRODUCT DETAIL Q1Q3" xfId="1155"/>
    <cellStyle name="믅됞_PRODUCT DETAIL Q1TA" xfId="1156"/>
    <cellStyle name="뷭?_BOOKSHIP_laroux_1 (" xfId="1157"/>
    <cellStyle name="콤마 [0]_CODE (2)BU" xfId="1158"/>
    <cellStyle name="콤마_CODE (2)t4" xfId="1159"/>
    <cellStyle name="통화 [0]_CODE (2)xr" xfId="1160"/>
    <cellStyle name="통화_CODE (2)t4" xfId="1161"/>
    <cellStyle name="표준_HMC지공4_la" xfId="1162"/>
    <cellStyle name="桁区切り [0.00]_2.6 - PFMEA" xfId="62"/>
    <cellStyle name="桁区切り_2.6 - PFMEA" xfId="63"/>
    <cellStyle name="標準_2.6 - PFMEA" xfId="64"/>
    <cellStyle name="通貨 [0.00]_2.6 - PFMEA" xfId="65"/>
    <cellStyle name="通貨_2.6 - PFMEA" xfId="66"/>
  </cellStyles>
  <dxfs count="44">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10"/>
      </font>
    </dxf>
    <dxf>
      <font>
        <condense val="0"/>
        <extend val="0"/>
        <color indexed="13"/>
      </font>
    </dxf>
    <dxf>
      <font>
        <condense val="0"/>
        <extend val="0"/>
        <color indexed="11"/>
      </font>
    </dxf>
    <dxf>
      <font>
        <condense val="0"/>
        <extend val="0"/>
        <color indexed="10"/>
      </font>
    </dxf>
    <dxf>
      <font>
        <condense val="0"/>
        <extend val="0"/>
        <color indexed="13"/>
      </font>
    </dxf>
    <dxf>
      <font>
        <condense val="0"/>
        <extend val="0"/>
        <color indexed="11"/>
      </font>
    </dxf>
  </dxfs>
  <tableStyles count="0" defaultTableStyle="TableStyleMedium2" defaultPivotStyle="PivotStyleMedium9"/>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Verdana"/>
                <a:ea typeface="Verdana"/>
                <a:cs typeface="Verdana"/>
              </a:defRPr>
            </a:pPr>
            <a:r>
              <a:rPr lang="en-US"/>
              <a:t>HISTOGRAM</a:t>
            </a:r>
          </a:p>
        </c:rich>
      </c:tx>
      <c:layout>
        <c:manualLayout>
          <c:xMode val="edge"/>
          <c:yMode val="edge"/>
          <c:x val="0.40295438276826973"/>
          <c:y val="3.4090909090909088E-2"/>
        </c:manualLayout>
      </c:layout>
      <c:overlay val="0"/>
      <c:spPr>
        <a:solidFill>
          <a:srgbClr val="CCCCFF"/>
        </a:solidFill>
        <a:ln w="25400">
          <a:noFill/>
        </a:ln>
      </c:spPr>
    </c:title>
    <c:autoTitleDeleted val="0"/>
    <c:plotArea>
      <c:layout>
        <c:manualLayout>
          <c:layoutTarget val="inner"/>
          <c:xMode val="edge"/>
          <c:yMode val="edge"/>
          <c:x val="7.5949523564254412E-2"/>
          <c:y val="9.0909217014960519E-2"/>
          <c:w val="0.89029719289209353"/>
          <c:h val="0.73579647521483749"/>
        </c:manualLayout>
      </c:layout>
      <c:barChart>
        <c:barDir val="col"/>
        <c:grouping val="clustered"/>
        <c:varyColors val="0"/>
        <c:ser>
          <c:idx val="1"/>
          <c:order val="0"/>
          <c:tx>
            <c:strRef>
              <c:f>'INITIAL PROCESS STUDY '!$Q$18</c:f>
              <c:strCache>
                <c:ptCount val="1"/>
                <c:pt idx="0">
                  <c:v>FREQ.</c:v>
                </c:pt>
              </c:strCache>
            </c:strRef>
          </c:tx>
          <c:spPr>
            <a:pattFill prst="pct10">
              <a:fgClr>
                <a:srgbClr val="000000"/>
              </a:fgClr>
              <a:bgClr>
                <a:srgbClr val="FFFFFF"/>
              </a:bgClr>
            </a:pattFill>
            <a:ln w="3175">
              <a:solidFill>
                <a:srgbClr val="000000"/>
              </a:solidFill>
              <a:prstDash val="solid"/>
            </a:ln>
          </c:spPr>
          <c:invertIfNegative val="0"/>
          <c:trendline>
            <c:spPr>
              <a:ln w="12700">
                <a:solidFill>
                  <a:srgbClr val="FF0000"/>
                </a:solidFill>
                <a:prstDash val="sysDash"/>
              </a:ln>
            </c:spPr>
            <c:trendlineType val="movingAvg"/>
            <c:period val="2"/>
            <c:dispRSqr val="0"/>
            <c:dispEq val="0"/>
          </c:trendline>
          <c:cat>
            <c:multiLvlStrRef>
              <c:f>'INITIAL PROCESS STUDY '!$O$19:$P$30</c:f>
              <c:multiLvlStrCache>
                <c:ptCount val="12"/>
                <c:lvl>
                  <c:pt idx="0">
                    <c:v>6.8278</c:v>
                  </c:pt>
                  <c:pt idx="1">
                    <c:v>6.8339</c:v>
                  </c:pt>
                  <c:pt idx="2">
                    <c:v>6.8400</c:v>
                  </c:pt>
                  <c:pt idx="3">
                    <c:v>6.8461</c:v>
                  </c:pt>
                  <c:pt idx="4">
                    <c:v>6.8522</c:v>
                  </c:pt>
                  <c:pt idx="5">
                    <c:v>6.8583</c:v>
                  </c:pt>
                  <c:pt idx="6">
                    <c:v>6.8644</c:v>
                  </c:pt>
                  <c:pt idx="7">
                    <c:v>6.8705</c:v>
                  </c:pt>
                  <c:pt idx="8">
                    <c:v>6.8766</c:v>
                  </c:pt>
                  <c:pt idx="9">
                    <c:v>6.8827</c:v>
                  </c:pt>
                  <c:pt idx="10">
                    <c:v>6.8888</c:v>
                  </c:pt>
                  <c:pt idx="11">
                    <c:v>6.8949</c:v>
                  </c:pt>
                </c:lvl>
                <c:lvl>
                  <c:pt idx="0">
                    <c:v>6.8217</c:v>
                  </c:pt>
                  <c:pt idx="1">
                    <c:v>6.8278</c:v>
                  </c:pt>
                  <c:pt idx="2">
                    <c:v>6.8339</c:v>
                  </c:pt>
                  <c:pt idx="3">
                    <c:v>6.8400</c:v>
                  </c:pt>
                  <c:pt idx="4">
                    <c:v>6.8461</c:v>
                  </c:pt>
                  <c:pt idx="5">
                    <c:v>6.8522</c:v>
                  </c:pt>
                  <c:pt idx="6">
                    <c:v>6.8583</c:v>
                  </c:pt>
                  <c:pt idx="7">
                    <c:v>6.8644</c:v>
                  </c:pt>
                  <c:pt idx="8">
                    <c:v>6.8705</c:v>
                  </c:pt>
                  <c:pt idx="9">
                    <c:v>6.8766</c:v>
                  </c:pt>
                  <c:pt idx="10">
                    <c:v>6.8827</c:v>
                  </c:pt>
                  <c:pt idx="11">
                    <c:v>6.8888</c:v>
                  </c:pt>
                </c:lvl>
              </c:multiLvlStrCache>
            </c:multiLvlStrRef>
          </c:cat>
          <c:val>
            <c:numRef>
              <c:f>'INITIAL PROCESS STUDY '!$Q$19:$Q$30</c:f>
              <c:numCache>
                <c:formatCode>General</c:formatCode>
                <c:ptCount val="12"/>
                <c:pt idx="0">
                  <c:v>0</c:v>
                </c:pt>
                <c:pt idx="1">
                  <c:v>0</c:v>
                </c:pt>
                <c:pt idx="2">
                  <c:v>0</c:v>
                </c:pt>
                <c:pt idx="3">
                  <c:v>40</c:v>
                </c:pt>
                <c:pt idx="4">
                  <c:v>0</c:v>
                </c:pt>
                <c:pt idx="5">
                  <c:v>0</c:v>
                </c:pt>
                <c:pt idx="6">
                  <c:v>0</c:v>
                </c:pt>
                <c:pt idx="7">
                  <c:v>9</c:v>
                </c:pt>
                <c:pt idx="8">
                  <c:v>1</c:v>
                </c:pt>
                <c:pt idx="9">
                  <c:v>0</c:v>
                </c:pt>
                <c:pt idx="10">
                  <c:v>0</c:v>
                </c:pt>
                <c:pt idx="11">
                  <c:v>0</c:v>
                </c:pt>
              </c:numCache>
            </c:numRef>
          </c:val>
          <c:extLst>
            <c:ext xmlns:c16="http://schemas.microsoft.com/office/drawing/2014/chart" uri="{C3380CC4-5D6E-409C-BE32-E72D297353CC}">
              <c16:uniqueId val="{00000000-8049-413B-A4B3-B1ADD6D6E63F}"/>
            </c:ext>
          </c:extLst>
        </c:ser>
        <c:dLbls>
          <c:showLegendKey val="0"/>
          <c:showVal val="0"/>
          <c:showCatName val="0"/>
          <c:showSerName val="0"/>
          <c:showPercent val="0"/>
          <c:showBubbleSize val="0"/>
        </c:dLbls>
        <c:gapWidth val="0"/>
        <c:axId val="-553402368"/>
        <c:axId val="-553402912"/>
      </c:barChart>
      <c:catAx>
        <c:axId val="-553402368"/>
        <c:scaling>
          <c:orientation val="minMax"/>
        </c:scaling>
        <c:delete val="0"/>
        <c:axPos val="b"/>
        <c:title>
          <c:tx>
            <c:rich>
              <a:bodyPr/>
              <a:lstStyle/>
              <a:p>
                <a:pPr>
                  <a:defRPr sz="675" b="1" i="0" u="none" strike="noStrike" baseline="0">
                    <a:solidFill>
                      <a:srgbClr val="FF0000"/>
                    </a:solidFill>
                    <a:latin typeface="Verdana"/>
                    <a:ea typeface="Verdana"/>
                    <a:cs typeface="Verdana"/>
                  </a:defRPr>
                </a:pPr>
                <a:r>
                  <a:rPr lang="en-US"/>
                  <a:t>DIMENSION</a:t>
                </a:r>
              </a:p>
            </c:rich>
          </c:tx>
          <c:layout>
            <c:manualLayout>
              <c:xMode val="edge"/>
              <c:yMode val="edge"/>
              <c:x val="0.43460011713411867"/>
              <c:y val="0.92897846575996157"/>
            </c:manualLayout>
          </c:layout>
          <c:overlay val="0"/>
          <c:spPr>
            <a:solidFill>
              <a:srgbClr val="FFFFFF"/>
            </a:solid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Verdana"/>
                <a:ea typeface="Verdana"/>
                <a:cs typeface="Verdana"/>
              </a:defRPr>
            </a:pPr>
            <a:endParaRPr lang="en-US"/>
          </a:p>
        </c:txPr>
        <c:crossAx val="-553402912"/>
        <c:crosses val="autoZero"/>
        <c:auto val="0"/>
        <c:lblAlgn val="ctr"/>
        <c:lblOffset val="100"/>
        <c:tickLblSkip val="1"/>
        <c:tickMarkSkip val="1"/>
        <c:noMultiLvlLbl val="0"/>
      </c:catAx>
      <c:valAx>
        <c:axId val="-553402912"/>
        <c:scaling>
          <c:orientation val="minMax"/>
        </c:scaling>
        <c:delete val="0"/>
        <c:axPos val="l"/>
        <c:title>
          <c:tx>
            <c:rich>
              <a:bodyPr/>
              <a:lstStyle/>
              <a:p>
                <a:pPr>
                  <a:defRPr sz="675" b="1" i="0" u="none" strike="noStrike" baseline="0">
                    <a:solidFill>
                      <a:srgbClr val="FF0000"/>
                    </a:solidFill>
                    <a:latin typeface="Verdana"/>
                    <a:ea typeface="Verdana"/>
                    <a:cs typeface="Verdana"/>
                  </a:defRPr>
                </a:pPr>
                <a:r>
                  <a:rPr lang="en-US"/>
                  <a:t>QTY</a:t>
                </a:r>
              </a:p>
            </c:rich>
          </c:tx>
          <c:layout>
            <c:manualLayout>
              <c:xMode val="edge"/>
              <c:yMode val="edge"/>
              <c:x val="1.0548578121949636E-2"/>
              <c:y val="0.383523323789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550" b="0" i="0" u="none" strike="noStrike" baseline="0">
                <a:solidFill>
                  <a:srgbClr val="FF0000"/>
                </a:solidFill>
                <a:latin typeface="Verdana"/>
                <a:ea typeface="Verdana"/>
                <a:cs typeface="Verdana"/>
              </a:defRPr>
            </a:pPr>
            <a:endParaRPr lang="en-US"/>
          </a:p>
        </c:txPr>
        <c:crossAx val="-55340236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CCCC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oddHeader>&amp;A</c:oddHeader>
      <c:oddFooter>Page &amp;P</c:oddFooter>
    </c:headerFooter>
    <c:pageMargins b="1" l="0.75000000000000044" r="0.75000000000000044" t="1" header="0.5" footer="0.5"/>
    <c:pageSetup paperSize="9" orientation="landscape" horizontalDpi="180" verticalDpi="18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a:t>X- CHART</a:t>
            </a:r>
          </a:p>
        </c:rich>
      </c:tx>
      <c:layout>
        <c:manualLayout>
          <c:xMode val="edge"/>
          <c:yMode val="edge"/>
          <c:x val="0.36983045002586368"/>
          <c:y val="2.8409090909090912E-2"/>
        </c:manualLayout>
      </c:layout>
      <c:overlay val="0"/>
      <c:spPr>
        <a:noFill/>
        <a:ln w="25400">
          <a:noFill/>
        </a:ln>
      </c:spPr>
    </c:title>
    <c:autoTitleDeleted val="0"/>
    <c:plotArea>
      <c:layout>
        <c:manualLayout>
          <c:layoutTarget val="inner"/>
          <c:xMode val="edge"/>
          <c:yMode val="edge"/>
          <c:x val="0.15571813155349856"/>
          <c:y val="0.17045454545454539"/>
          <c:w val="0.60584085557532996"/>
          <c:h val="0.60227272727272729"/>
        </c:manualLayout>
      </c:layout>
      <c:lineChart>
        <c:grouping val="standard"/>
        <c:varyColors val="0"/>
        <c:ser>
          <c:idx val="1"/>
          <c:order val="0"/>
          <c:tx>
            <c:strRef>
              <c:f>'INITIAL PROCESS STUDY '!$A$17</c:f>
              <c:strCache>
                <c:ptCount val="1"/>
                <c:pt idx="0">
                  <c:v>AVG.</c:v>
                </c:pt>
              </c:strCache>
            </c:strRef>
          </c:tx>
          <c:spPr>
            <a:ln w="3175">
              <a:solidFill>
                <a:srgbClr val="008000"/>
              </a:solidFill>
              <a:prstDash val="solid"/>
            </a:ln>
          </c:spPr>
          <c:marker>
            <c:symbol val="square"/>
            <c:size val="5"/>
            <c:spPr>
              <a:solidFill>
                <a:srgbClr val="008000"/>
              </a:solidFill>
              <a:ln>
                <a:solidFill>
                  <a:srgbClr val="008000"/>
                </a:solidFill>
                <a:prstDash val="solid"/>
              </a:ln>
            </c:spPr>
          </c:marker>
          <c:val>
            <c:numRef>
              <c:f>'INITIAL PROCESS STUDY '!$B$17:$K$17</c:f>
              <c:numCache>
                <c:formatCode>0.0000</c:formatCode>
                <c:ptCount val="10"/>
                <c:pt idx="0">
                  <c:v>6.847999999999999</c:v>
                </c:pt>
                <c:pt idx="1">
                  <c:v>6.8519999999999994</c:v>
                </c:pt>
                <c:pt idx="2">
                  <c:v>6.8400000000000007</c:v>
                </c:pt>
                <c:pt idx="3">
                  <c:v>6.8439999999999994</c:v>
                </c:pt>
                <c:pt idx="4">
                  <c:v>6.8439999999999994</c:v>
                </c:pt>
                <c:pt idx="5">
                  <c:v>6.8400000000000007</c:v>
                </c:pt>
                <c:pt idx="6">
                  <c:v>6.8400000000000007</c:v>
                </c:pt>
                <c:pt idx="7">
                  <c:v>6.8400000000000007</c:v>
                </c:pt>
                <c:pt idx="8">
                  <c:v>6.8439999999999994</c:v>
                </c:pt>
                <c:pt idx="9">
                  <c:v>6.85</c:v>
                </c:pt>
              </c:numCache>
            </c:numRef>
          </c:val>
          <c:smooth val="0"/>
          <c:extLst>
            <c:ext xmlns:c16="http://schemas.microsoft.com/office/drawing/2014/chart" uri="{C3380CC4-5D6E-409C-BE32-E72D297353CC}">
              <c16:uniqueId val="{00000000-4B5E-4D4A-9725-74C4ABE396D7}"/>
            </c:ext>
          </c:extLst>
        </c:ser>
        <c:ser>
          <c:idx val="2"/>
          <c:order val="1"/>
          <c:tx>
            <c:strRef>
              <c:f>'INITIAL PROCESS STUDY '!$A$22</c:f>
              <c:strCache>
                <c:ptCount val="1"/>
                <c:pt idx="0">
                  <c:v>U.C.L. </c:v>
                </c:pt>
              </c:strCache>
            </c:strRef>
          </c:tx>
          <c:spPr>
            <a:ln w="3175">
              <a:solidFill>
                <a:srgbClr val="000000"/>
              </a:solidFill>
              <a:prstDash val="sysDash"/>
            </a:ln>
          </c:spPr>
          <c:marker>
            <c:symbol val="none"/>
          </c:marker>
          <c:val>
            <c:numRef>
              <c:f>'INITIAL PROCESS STUDY '!$B$22:$K$22</c:f>
              <c:numCache>
                <c:formatCode>General</c:formatCode>
                <c:ptCount val="10"/>
                <c:pt idx="0">
                  <c:v>6.8518699999999999</c:v>
                </c:pt>
                <c:pt idx="1">
                  <c:v>6.8518699999999999</c:v>
                </c:pt>
                <c:pt idx="2">
                  <c:v>6.8518699999999999</c:v>
                </c:pt>
                <c:pt idx="3">
                  <c:v>6.8518699999999999</c:v>
                </c:pt>
                <c:pt idx="4">
                  <c:v>6.8518699999999999</c:v>
                </c:pt>
                <c:pt idx="5">
                  <c:v>6.8518699999999999</c:v>
                </c:pt>
                <c:pt idx="6">
                  <c:v>6.8518699999999999</c:v>
                </c:pt>
                <c:pt idx="7">
                  <c:v>6.8518699999999999</c:v>
                </c:pt>
                <c:pt idx="8">
                  <c:v>6.8518699999999999</c:v>
                </c:pt>
                <c:pt idx="9" formatCode="0.0000">
                  <c:v>6.8518699999999999</c:v>
                </c:pt>
              </c:numCache>
            </c:numRef>
          </c:val>
          <c:smooth val="0"/>
          <c:extLst>
            <c:ext xmlns:c16="http://schemas.microsoft.com/office/drawing/2014/chart" uri="{C3380CC4-5D6E-409C-BE32-E72D297353CC}">
              <c16:uniqueId val="{00000001-4B5E-4D4A-9725-74C4ABE396D7}"/>
            </c:ext>
          </c:extLst>
        </c:ser>
        <c:ser>
          <c:idx val="3"/>
          <c:order val="2"/>
          <c:tx>
            <c:strRef>
              <c:f>'INITIAL PROCESS STUDY '!$A$23</c:f>
              <c:strCache>
                <c:ptCount val="1"/>
                <c:pt idx="0">
                  <c:v>L.C.L.</c:v>
                </c:pt>
              </c:strCache>
            </c:strRef>
          </c:tx>
          <c:spPr>
            <a:ln w="3175">
              <a:solidFill>
                <a:srgbClr val="FF00FF"/>
              </a:solidFill>
              <a:prstDash val="sysDash"/>
            </a:ln>
          </c:spPr>
          <c:marker>
            <c:symbol val="none"/>
          </c:marker>
          <c:val>
            <c:numRef>
              <c:f>'INITIAL PROCESS STUDY '!$B$23:$K$23</c:f>
              <c:numCache>
                <c:formatCode>0.0000</c:formatCode>
                <c:ptCount val="10"/>
                <c:pt idx="0">
                  <c:v>6.8365299999999998</c:v>
                </c:pt>
                <c:pt idx="1">
                  <c:v>6.8365299999999998</c:v>
                </c:pt>
                <c:pt idx="2">
                  <c:v>6.8365299999999998</c:v>
                </c:pt>
                <c:pt idx="3">
                  <c:v>6.8365299999999998</c:v>
                </c:pt>
                <c:pt idx="4">
                  <c:v>6.8365299999999998</c:v>
                </c:pt>
                <c:pt idx="5">
                  <c:v>6.8365299999999998</c:v>
                </c:pt>
                <c:pt idx="6">
                  <c:v>6.8365299999999998</c:v>
                </c:pt>
                <c:pt idx="7">
                  <c:v>6.8365299999999998</c:v>
                </c:pt>
                <c:pt idx="8">
                  <c:v>6.8365299999999998</c:v>
                </c:pt>
                <c:pt idx="9">
                  <c:v>6.8365299999999998</c:v>
                </c:pt>
              </c:numCache>
            </c:numRef>
          </c:val>
          <c:smooth val="0"/>
          <c:extLst>
            <c:ext xmlns:c16="http://schemas.microsoft.com/office/drawing/2014/chart" uri="{C3380CC4-5D6E-409C-BE32-E72D297353CC}">
              <c16:uniqueId val="{00000002-4B5E-4D4A-9725-74C4ABE396D7}"/>
            </c:ext>
          </c:extLst>
        </c:ser>
        <c:ser>
          <c:idx val="4"/>
          <c:order val="3"/>
          <c:tx>
            <c:strRef>
              <c:f>'INITIAL PROCESS STUDY '!$A$26</c:f>
              <c:strCache>
                <c:ptCount val="1"/>
                <c:pt idx="0">
                  <c:v>X-BAR </c:v>
                </c:pt>
              </c:strCache>
            </c:strRef>
          </c:tx>
          <c:spPr>
            <a:ln w="3175">
              <a:solidFill>
                <a:srgbClr val="0000FF"/>
              </a:solidFill>
              <a:prstDash val="solid"/>
            </a:ln>
          </c:spPr>
          <c:marker>
            <c:symbol val="none"/>
          </c:marker>
          <c:val>
            <c:numRef>
              <c:f>'INITIAL PROCESS STUDY '!$B$26:$K$26</c:f>
              <c:numCache>
                <c:formatCode>0.0000</c:formatCode>
                <c:ptCount val="10"/>
                <c:pt idx="0">
                  <c:v>6.8441999999999998</c:v>
                </c:pt>
                <c:pt idx="1">
                  <c:v>6.8441999999999998</c:v>
                </c:pt>
                <c:pt idx="2">
                  <c:v>6.8441999999999998</c:v>
                </c:pt>
                <c:pt idx="3">
                  <c:v>6.8441999999999998</c:v>
                </c:pt>
                <c:pt idx="4">
                  <c:v>6.8441999999999998</c:v>
                </c:pt>
                <c:pt idx="5">
                  <c:v>6.8441999999999998</c:v>
                </c:pt>
                <c:pt idx="6">
                  <c:v>6.8441999999999998</c:v>
                </c:pt>
                <c:pt idx="7">
                  <c:v>6.8441999999999998</c:v>
                </c:pt>
                <c:pt idx="8">
                  <c:v>6.8441999999999998</c:v>
                </c:pt>
                <c:pt idx="9">
                  <c:v>6.8441999999999998</c:v>
                </c:pt>
              </c:numCache>
            </c:numRef>
          </c:val>
          <c:smooth val="0"/>
          <c:extLst>
            <c:ext xmlns:c16="http://schemas.microsoft.com/office/drawing/2014/chart" uri="{C3380CC4-5D6E-409C-BE32-E72D297353CC}">
              <c16:uniqueId val="{00000003-4B5E-4D4A-9725-74C4ABE396D7}"/>
            </c:ext>
          </c:extLst>
        </c:ser>
        <c:dLbls>
          <c:showLegendKey val="0"/>
          <c:showVal val="0"/>
          <c:showCatName val="0"/>
          <c:showSerName val="0"/>
          <c:showPercent val="0"/>
          <c:showBubbleSize val="0"/>
        </c:dLbls>
        <c:marker val="1"/>
        <c:smooth val="0"/>
        <c:axId val="-553398560"/>
        <c:axId val="-553409440"/>
      </c:lineChart>
      <c:catAx>
        <c:axId val="-553398560"/>
        <c:scaling>
          <c:orientation val="minMax"/>
        </c:scaling>
        <c:delete val="0"/>
        <c:axPos val="b"/>
        <c:title>
          <c:tx>
            <c:rich>
              <a:bodyPr/>
              <a:lstStyle/>
              <a:p>
                <a:pPr>
                  <a:defRPr sz="600" b="0" i="0" u="none" strike="noStrike" baseline="0">
                    <a:solidFill>
                      <a:srgbClr val="000000"/>
                    </a:solidFill>
                    <a:latin typeface="Arial"/>
                    <a:ea typeface="Arial"/>
                    <a:cs typeface="Arial"/>
                  </a:defRPr>
                </a:pPr>
                <a:r>
                  <a:rPr lang="en-US"/>
                  <a:t>SAMPLE</a:t>
                </a:r>
              </a:p>
            </c:rich>
          </c:tx>
          <c:layout>
            <c:manualLayout>
              <c:xMode val="edge"/>
              <c:yMode val="edge"/>
              <c:x val="0.41362632590634213"/>
              <c:y val="0.892045454545454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553409440"/>
        <c:crosses val="autoZero"/>
        <c:auto val="0"/>
        <c:lblAlgn val="ctr"/>
        <c:lblOffset val="100"/>
        <c:tickLblSkip val="1"/>
        <c:tickMarkSkip val="1"/>
        <c:noMultiLvlLbl val="0"/>
      </c:catAx>
      <c:valAx>
        <c:axId val="-553409440"/>
        <c:scaling>
          <c:orientation val="minMax"/>
        </c:scaling>
        <c:delete val="0"/>
        <c:axPos val="l"/>
        <c:title>
          <c:tx>
            <c:rich>
              <a:bodyPr/>
              <a:lstStyle/>
              <a:p>
                <a:pPr>
                  <a:defRPr sz="600" b="0" i="0" u="none" strike="noStrike" baseline="0">
                    <a:solidFill>
                      <a:srgbClr val="000000"/>
                    </a:solidFill>
                    <a:latin typeface="Arial"/>
                    <a:ea typeface="Arial"/>
                    <a:cs typeface="Arial"/>
                  </a:defRPr>
                </a:pPr>
                <a:r>
                  <a:rPr lang="en-US"/>
                  <a:t>VALUE</a:t>
                </a:r>
              </a:p>
            </c:rich>
          </c:tx>
          <c:layout>
            <c:manualLayout>
              <c:xMode val="edge"/>
              <c:yMode val="edge"/>
              <c:x val="1.2165450121654499E-2"/>
              <c:y val="0.32386363636363646"/>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553398560"/>
        <c:crosses val="autoZero"/>
        <c:crossBetween val="between"/>
      </c:valAx>
      <c:spPr>
        <a:solidFill>
          <a:srgbClr val="FFFFFF"/>
        </a:solidFill>
        <a:ln w="25400">
          <a:noFill/>
        </a:ln>
      </c:spPr>
    </c:plotArea>
    <c:legend>
      <c:legendPos val="r"/>
      <c:layout>
        <c:manualLayout>
          <c:xMode val="edge"/>
          <c:yMode val="edge"/>
          <c:x val="0.80048840610252192"/>
          <c:y val="0.44886363636363635"/>
          <c:w val="0.17274990261253848"/>
          <c:h val="0.27840909090909105"/>
        </c:manualLayout>
      </c:layout>
      <c:overlay val="0"/>
      <c:spPr>
        <a:solidFill>
          <a:srgbClr val="FFFFFF"/>
        </a:solidFill>
        <a:ln w="25400">
          <a:noFill/>
        </a:ln>
      </c:spPr>
      <c:txPr>
        <a:bodyPr/>
        <a:lstStyle/>
        <a:p>
          <a:pPr>
            <a:defRPr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CC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horizontalDpi="180" verticalDpi="18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a:t>R - CHART</a:t>
            </a:r>
          </a:p>
        </c:rich>
      </c:tx>
      <c:layout>
        <c:manualLayout>
          <c:xMode val="edge"/>
          <c:yMode val="edge"/>
          <c:x val="0.3649642699772021"/>
          <c:y val="3.4090909090909088E-2"/>
        </c:manualLayout>
      </c:layout>
      <c:overlay val="0"/>
      <c:spPr>
        <a:noFill/>
        <a:ln w="25400">
          <a:noFill/>
        </a:ln>
      </c:spPr>
    </c:title>
    <c:autoTitleDeleted val="0"/>
    <c:plotArea>
      <c:layout>
        <c:manualLayout>
          <c:layoutTarget val="inner"/>
          <c:xMode val="edge"/>
          <c:yMode val="edge"/>
          <c:x val="0.13382026930378763"/>
          <c:y val="0.15340909090909097"/>
          <c:w val="0.61557323879742343"/>
          <c:h val="0.61931818181818177"/>
        </c:manualLayout>
      </c:layout>
      <c:lineChart>
        <c:grouping val="standard"/>
        <c:varyColors val="0"/>
        <c:ser>
          <c:idx val="1"/>
          <c:order val="0"/>
          <c:tx>
            <c:strRef>
              <c:f>'INITIAL PROCESS STUDY '!$A$16</c:f>
              <c:strCache>
                <c:ptCount val="1"/>
                <c:pt idx="0">
                  <c:v>RANGE</c:v>
                </c:pt>
              </c:strCache>
            </c:strRef>
          </c:tx>
          <c:spPr>
            <a:ln w="3175">
              <a:solidFill>
                <a:srgbClr val="008000"/>
              </a:solidFill>
              <a:prstDash val="solid"/>
            </a:ln>
          </c:spPr>
          <c:marker>
            <c:symbol val="square"/>
            <c:size val="5"/>
            <c:spPr>
              <a:solidFill>
                <a:srgbClr val="008000"/>
              </a:solidFill>
              <a:ln>
                <a:solidFill>
                  <a:srgbClr val="008000"/>
                </a:solidFill>
                <a:prstDash val="solid"/>
              </a:ln>
            </c:spPr>
          </c:marker>
          <c:val>
            <c:numRef>
              <c:f>'INITIAL PROCESS STUDY '!$B$16:$K$16</c:f>
              <c:numCache>
                <c:formatCode>0.0000</c:formatCode>
                <c:ptCount val="10"/>
                <c:pt idx="0">
                  <c:v>2.0000000000000462E-2</c:v>
                </c:pt>
                <c:pt idx="1">
                  <c:v>2.0000000000000462E-2</c:v>
                </c:pt>
                <c:pt idx="2">
                  <c:v>0</c:v>
                </c:pt>
                <c:pt idx="3">
                  <c:v>2.0000000000000462E-2</c:v>
                </c:pt>
                <c:pt idx="4">
                  <c:v>2.0000000000000462E-2</c:v>
                </c:pt>
                <c:pt idx="5">
                  <c:v>0</c:v>
                </c:pt>
                <c:pt idx="6">
                  <c:v>0</c:v>
                </c:pt>
                <c:pt idx="7">
                  <c:v>0</c:v>
                </c:pt>
                <c:pt idx="8">
                  <c:v>2.0000000000000462E-2</c:v>
                </c:pt>
                <c:pt idx="9">
                  <c:v>3.0000000000000249E-2</c:v>
                </c:pt>
              </c:numCache>
            </c:numRef>
          </c:val>
          <c:smooth val="0"/>
          <c:extLst>
            <c:ext xmlns:c16="http://schemas.microsoft.com/office/drawing/2014/chart" uri="{C3380CC4-5D6E-409C-BE32-E72D297353CC}">
              <c16:uniqueId val="{00000000-060B-4710-BBE5-F9EF063DC477}"/>
            </c:ext>
          </c:extLst>
        </c:ser>
        <c:ser>
          <c:idx val="2"/>
          <c:order val="1"/>
          <c:tx>
            <c:strRef>
              <c:f>'INITIAL PROCESS STUDY '!$A$24</c:f>
              <c:strCache>
                <c:ptCount val="1"/>
                <c:pt idx="0">
                  <c:v>U.C.L.</c:v>
                </c:pt>
              </c:strCache>
            </c:strRef>
          </c:tx>
          <c:spPr>
            <a:ln w="3175">
              <a:solidFill>
                <a:srgbClr val="000000"/>
              </a:solidFill>
              <a:prstDash val="sysDash"/>
            </a:ln>
          </c:spPr>
          <c:marker>
            <c:symbol val="none"/>
          </c:marker>
          <c:val>
            <c:numRef>
              <c:f>'INITIAL PROCESS STUDY '!$B$24:$K$24</c:f>
              <c:numCache>
                <c:formatCode>0.0000</c:formatCode>
                <c:ptCount val="10"/>
                <c:pt idx="0">
                  <c:v>2.7430000000000537E-2</c:v>
                </c:pt>
                <c:pt idx="1">
                  <c:v>2.7430000000000537E-2</c:v>
                </c:pt>
                <c:pt idx="2">
                  <c:v>2.7430000000000537E-2</c:v>
                </c:pt>
                <c:pt idx="3">
                  <c:v>2.7430000000000537E-2</c:v>
                </c:pt>
                <c:pt idx="4">
                  <c:v>2.7430000000000537E-2</c:v>
                </c:pt>
                <c:pt idx="5">
                  <c:v>2.7430000000000537E-2</c:v>
                </c:pt>
                <c:pt idx="6">
                  <c:v>2.7430000000000537E-2</c:v>
                </c:pt>
                <c:pt idx="7">
                  <c:v>2.7430000000000537E-2</c:v>
                </c:pt>
                <c:pt idx="8">
                  <c:v>2.7430000000000537E-2</c:v>
                </c:pt>
                <c:pt idx="9">
                  <c:v>2.7430000000000537E-2</c:v>
                </c:pt>
              </c:numCache>
            </c:numRef>
          </c:val>
          <c:smooth val="0"/>
          <c:extLst>
            <c:ext xmlns:c16="http://schemas.microsoft.com/office/drawing/2014/chart" uri="{C3380CC4-5D6E-409C-BE32-E72D297353CC}">
              <c16:uniqueId val="{00000001-060B-4710-BBE5-F9EF063DC477}"/>
            </c:ext>
          </c:extLst>
        </c:ser>
        <c:ser>
          <c:idx val="3"/>
          <c:order val="2"/>
          <c:tx>
            <c:strRef>
              <c:f>'INITIAL PROCESS STUDY '!$A$25</c:f>
              <c:strCache>
                <c:ptCount val="1"/>
                <c:pt idx="0">
                  <c:v>L.C.L.</c:v>
                </c:pt>
              </c:strCache>
            </c:strRef>
          </c:tx>
          <c:spPr>
            <a:ln w="3175">
              <a:solidFill>
                <a:srgbClr val="FF00FF"/>
              </a:solidFill>
              <a:prstDash val="sysDash"/>
            </a:ln>
          </c:spPr>
          <c:marker>
            <c:symbol val="none"/>
          </c:marker>
          <c:val>
            <c:numRef>
              <c:f>'INITIAL PROCESS STUDY '!$B$25:$K$25</c:f>
              <c:numCache>
                <c:formatCode>0.0000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060B-4710-BBE5-F9EF063DC477}"/>
            </c:ext>
          </c:extLst>
        </c:ser>
        <c:ser>
          <c:idx val="4"/>
          <c:order val="3"/>
          <c:tx>
            <c:strRef>
              <c:f>'INITIAL PROCESS STUDY '!$A$27</c:f>
              <c:strCache>
                <c:ptCount val="1"/>
                <c:pt idx="0">
                  <c:v>R-BAR</c:v>
                </c:pt>
              </c:strCache>
            </c:strRef>
          </c:tx>
          <c:spPr>
            <a:ln w="3175">
              <a:solidFill>
                <a:srgbClr val="0000FF"/>
              </a:solidFill>
              <a:prstDash val="solid"/>
            </a:ln>
          </c:spPr>
          <c:marker>
            <c:symbol val="none"/>
          </c:marker>
          <c:val>
            <c:numRef>
              <c:f>'INITIAL PROCESS STUDY '!$B$27:$K$27</c:f>
              <c:numCache>
                <c:formatCode>0.0000</c:formatCode>
                <c:ptCount val="10"/>
                <c:pt idx="0">
                  <c:v>1.3000000000000256E-2</c:v>
                </c:pt>
                <c:pt idx="1">
                  <c:v>1.3000000000000256E-2</c:v>
                </c:pt>
                <c:pt idx="2">
                  <c:v>1.3000000000000256E-2</c:v>
                </c:pt>
                <c:pt idx="3">
                  <c:v>1.3000000000000256E-2</c:v>
                </c:pt>
                <c:pt idx="4">
                  <c:v>1.3000000000000256E-2</c:v>
                </c:pt>
                <c:pt idx="5">
                  <c:v>1.3000000000000256E-2</c:v>
                </c:pt>
                <c:pt idx="6">
                  <c:v>1.3000000000000256E-2</c:v>
                </c:pt>
                <c:pt idx="7">
                  <c:v>1.3000000000000256E-2</c:v>
                </c:pt>
                <c:pt idx="8">
                  <c:v>1.3000000000000256E-2</c:v>
                </c:pt>
                <c:pt idx="9">
                  <c:v>1.3000000000000256E-2</c:v>
                </c:pt>
              </c:numCache>
            </c:numRef>
          </c:val>
          <c:smooth val="0"/>
          <c:extLst>
            <c:ext xmlns:c16="http://schemas.microsoft.com/office/drawing/2014/chart" uri="{C3380CC4-5D6E-409C-BE32-E72D297353CC}">
              <c16:uniqueId val="{00000003-060B-4710-BBE5-F9EF063DC477}"/>
            </c:ext>
          </c:extLst>
        </c:ser>
        <c:dLbls>
          <c:showLegendKey val="0"/>
          <c:showVal val="0"/>
          <c:showCatName val="0"/>
          <c:showSerName val="0"/>
          <c:showPercent val="0"/>
          <c:showBubbleSize val="0"/>
        </c:dLbls>
        <c:marker val="1"/>
        <c:smooth val="0"/>
        <c:axId val="-553403456"/>
        <c:axId val="-553406720"/>
      </c:lineChart>
      <c:catAx>
        <c:axId val="-553403456"/>
        <c:scaling>
          <c:orientation val="minMax"/>
        </c:scaling>
        <c:delete val="0"/>
        <c:axPos val="b"/>
        <c:title>
          <c:tx>
            <c:rich>
              <a:bodyPr/>
              <a:lstStyle/>
              <a:p>
                <a:pPr>
                  <a:defRPr sz="600" b="0" i="0" u="none" strike="noStrike" baseline="0">
                    <a:solidFill>
                      <a:srgbClr val="000000"/>
                    </a:solidFill>
                    <a:latin typeface="Arial"/>
                    <a:ea typeface="Arial"/>
                    <a:cs typeface="Arial"/>
                  </a:defRPr>
                </a:pPr>
                <a:r>
                  <a:rPr lang="en-US"/>
                  <a:t>SAMPLE</a:t>
                </a:r>
              </a:p>
            </c:rich>
          </c:tx>
          <c:layout>
            <c:manualLayout>
              <c:xMode val="edge"/>
              <c:yMode val="edge"/>
              <c:x val="0.39659469573602585"/>
              <c:y val="0.880681818181818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553406720"/>
        <c:crosses val="autoZero"/>
        <c:auto val="0"/>
        <c:lblAlgn val="ctr"/>
        <c:lblOffset val="100"/>
        <c:tickLblSkip val="1"/>
        <c:tickMarkSkip val="1"/>
        <c:noMultiLvlLbl val="0"/>
      </c:catAx>
      <c:valAx>
        <c:axId val="-553406720"/>
        <c:scaling>
          <c:orientation val="minMax"/>
        </c:scaling>
        <c:delete val="0"/>
        <c:axPos val="l"/>
        <c:title>
          <c:tx>
            <c:rich>
              <a:bodyPr/>
              <a:lstStyle/>
              <a:p>
                <a:pPr>
                  <a:defRPr sz="600" b="0" i="0" u="none" strike="noStrike" baseline="0">
                    <a:solidFill>
                      <a:srgbClr val="000000"/>
                    </a:solidFill>
                    <a:latin typeface="Arial"/>
                    <a:ea typeface="Arial"/>
                    <a:cs typeface="Arial"/>
                  </a:defRPr>
                </a:pPr>
                <a:r>
                  <a:rPr lang="en-US"/>
                  <a:t>VALUE</a:t>
                </a:r>
              </a:p>
            </c:rich>
          </c:tx>
          <c:layout>
            <c:manualLayout>
              <c:xMode val="edge"/>
              <c:yMode val="edge"/>
              <c:x val="1.2165450121654499E-2"/>
              <c:y val="0.36363636363636376"/>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553403456"/>
        <c:crosses val="autoZero"/>
        <c:crossBetween val="between"/>
      </c:valAx>
      <c:spPr>
        <a:solidFill>
          <a:srgbClr val="FFFFFF"/>
        </a:solidFill>
        <a:ln w="25400">
          <a:noFill/>
        </a:ln>
      </c:spPr>
    </c:plotArea>
    <c:legend>
      <c:legendPos val="r"/>
      <c:layout>
        <c:manualLayout>
          <c:xMode val="edge"/>
          <c:yMode val="edge"/>
          <c:x val="0.77129132581055104"/>
          <c:y val="0.34659090909090923"/>
          <c:w val="0.18734844275852391"/>
          <c:h val="0.3011363636363637"/>
        </c:manualLayout>
      </c:layout>
      <c:overlay val="0"/>
      <c:spPr>
        <a:solidFill>
          <a:srgbClr val="FFFFFF"/>
        </a:solidFill>
        <a:ln w="25400">
          <a:noFill/>
        </a:ln>
      </c:spPr>
      <c:txPr>
        <a:bodyPr/>
        <a:lstStyle/>
        <a:p>
          <a:pPr>
            <a:defRPr sz="5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CC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NULL"/><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247650</xdr:colOff>
      <xdr:row>1</xdr:row>
      <xdr:rowOff>142875</xdr:rowOff>
    </xdr:from>
    <xdr:to>
      <xdr:col>7</xdr:col>
      <xdr:colOff>0</xdr:colOff>
      <xdr:row>28</xdr:row>
      <xdr:rowOff>85725</xdr:rowOff>
    </xdr:to>
    <xdr:sp macro="" textlink="">
      <xdr:nvSpPr>
        <xdr:cNvPr id="2" name="Rounded Rectangle 1"/>
        <xdr:cNvSpPr/>
      </xdr:nvSpPr>
      <xdr:spPr>
        <a:xfrm>
          <a:off x="247650" y="419100"/>
          <a:ext cx="5600700" cy="7305675"/>
        </a:xfrm>
        <a:prstGeom prst="roundRect">
          <a:avLst/>
        </a:prstGeom>
        <a:noFill/>
        <a:ln w="19050">
          <a:solidFill>
            <a:srgbClr val="0000FF"/>
          </a:solidFill>
        </a:ln>
      </xdr:spPr>
      <xdr:style>
        <a:lnRef idx="2">
          <a:schemeClr val="dk1"/>
        </a:lnRef>
        <a:fillRef idx="1">
          <a:schemeClr val="lt1"/>
        </a:fillRef>
        <a:effectRef idx="0">
          <a:schemeClr val="dk1"/>
        </a:effectRef>
        <a:fontRef idx="minor">
          <a:schemeClr val="dk1"/>
        </a:fontRef>
      </xdr:style>
      <xdr:txBody>
        <a:bodyPr rtlCol="0" anchor="ctr"/>
        <a:lstStyle/>
        <a:p>
          <a:pPr algn="ctr"/>
          <a:endParaRPr lang="en-US" sz="1100">
            <a:ln>
              <a:solidFill>
                <a:srgbClr val="0000FF"/>
              </a:solidFill>
            </a:ln>
          </a:endParaRPr>
        </a:p>
      </xdr:txBody>
    </xdr:sp>
    <xdr:clientData/>
  </xdr:twoCellAnchor>
  <xdr:twoCellAnchor>
    <xdr:from>
      <xdr:col>3</xdr:col>
      <xdr:colOff>95250</xdr:colOff>
      <xdr:row>4</xdr:row>
      <xdr:rowOff>247649</xdr:rowOff>
    </xdr:from>
    <xdr:to>
      <xdr:col>5</xdr:col>
      <xdr:colOff>266330</xdr:colOff>
      <xdr:row>7</xdr:row>
      <xdr:rowOff>142874</xdr:rowOff>
    </xdr:to>
    <xdr:pic>
      <xdr:nvPicPr>
        <xdr:cNvPr id="4"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1266824"/>
          <a:ext cx="209513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381000</xdr:colOff>
      <xdr:row>0</xdr:row>
      <xdr:rowOff>47625</xdr:rowOff>
    </xdr:from>
    <xdr:to>
      <xdr:col>12</xdr:col>
      <xdr:colOff>202037</xdr:colOff>
      <xdr:row>60</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47625"/>
          <a:ext cx="7250537" cy="10058400"/>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13</xdr:col>
      <xdr:colOff>484910</xdr:colOff>
      <xdr:row>0</xdr:row>
      <xdr:rowOff>0</xdr:rowOff>
    </xdr:from>
    <xdr:to>
      <xdr:col>25</xdr:col>
      <xdr:colOff>322115</xdr:colOff>
      <xdr:row>61</xdr:row>
      <xdr:rowOff>103909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64683" y="0"/>
          <a:ext cx="7110841" cy="9611591"/>
        </a:xfrm>
        <a:prstGeom prst="rect">
          <a:avLst/>
        </a:prstGeom>
        <a:ln w="127000"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111919</xdr:colOff>
      <xdr:row>1</xdr:row>
      <xdr:rowOff>58851</xdr:rowOff>
    </xdr:from>
    <xdr:to>
      <xdr:col>1</xdr:col>
      <xdr:colOff>492919</xdr:colOff>
      <xdr:row>3</xdr:row>
      <xdr:rowOff>167707</xdr:rowOff>
    </xdr:to>
    <xdr:pic>
      <xdr:nvPicPr>
        <xdr:cNvPr id="3"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19" y="258876"/>
          <a:ext cx="914400" cy="75655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4</xdr:row>
          <xdr:rowOff>219075</xdr:rowOff>
        </xdr:from>
        <xdr:to>
          <xdr:col>6</xdr:col>
          <xdr:colOff>28575</xdr:colOff>
          <xdr:row>5</xdr:row>
          <xdr:rowOff>209550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xdr:row>
          <xdr:rowOff>219075</xdr:rowOff>
        </xdr:from>
        <xdr:to>
          <xdr:col>7</xdr:col>
          <xdr:colOff>161925</xdr:colOff>
          <xdr:row>5</xdr:row>
          <xdr:rowOff>209550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14</xdr:row>
          <xdr:rowOff>152400</xdr:rowOff>
        </xdr:from>
        <xdr:to>
          <xdr:col>11</xdr:col>
          <xdr:colOff>361950</xdr:colOff>
          <xdr:row>16</xdr:row>
          <xdr:rowOff>9525</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xdr:row>
          <xdr:rowOff>152400</xdr:rowOff>
        </xdr:from>
        <xdr:to>
          <xdr:col>12</xdr:col>
          <xdr:colOff>523875</xdr:colOff>
          <xdr:row>16</xdr:row>
          <xdr:rowOff>9525</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xdr:row>
          <xdr:rowOff>152400</xdr:rowOff>
        </xdr:from>
        <xdr:to>
          <xdr:col>17</xdr:col>
          <xdr:colOff>123825</xdr:colOff>
          <xdr:row>16</xdr:row>
          <xdr:rowOff>9525</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190500</xdr:rowOff>
        </xdr:from>
        <xdr:to>
          <xdr:col>3</xdr:col>
          <xdr:colOff>247650</xdr:colOff>
          <xdr:row>21</xdr:row>
          <xdr:rowOff>47625</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133350</xdr:rowOff>
        </xdr:from>
        <xdr:to>
          <xdr:col>8</xdr:col>
          <xdr:colOff>247650</xdr:colOff>
          <xdr:row>23</xdr:row>
          <xdr:rowOff>28575</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133350</xdr:rowOff>
        </xdr:from>
        <xdr:to>
          <xdr:col>5</xdr:col>
          <xdr:colOff>257175</xdr:colOff>
          <xdr:row>25</xdr:row>
          <xdr:rowOff>28575</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19</xdr:row>
          <xdr:rowOff>190500</xdr:rowOff>
        </xdr:from>
        <xdr:to>
          <xdr:col>16</xdr:col>
          <xdr:colOff>371475</xdr:colOff>
          <xdr:row>21</xdr:row>
          <xdr:rowOff>47625</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142875</xdr:rowOff>
        </xdr:from>
        <xdr:to>
          <xdr:col>4</xdr:col>
          <xdr:colOff>285750</xdr:colOff>
          <xdr:row>22</xdr:row>
          <xdr:rowOff>38100</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133350</xdr:rowOff>
        </xdr:from>
        <xdr:to>
          <xdr:col>4</xdr:col>
          <xdr:colOff>352425</xdr:colOff>
          <xdr:row>24</xdr:row>
          <xdr:rowOff>28575</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20</xdr:row>
          <xdr:rowOff>142875</xdr:rowOff>
        </xdr:from>
        <xdr:to>
          <xdr:col>16</xdr:col>
          <xdr:colOff>76200</xdr:colOff>
          <xdr:row>22</xdr:row>
          <xdr:rowOff>38100</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21</xdr:row>
          <xdr:rowOff>133350</xdr:rowOff>
        </xdr:from>
        <xdr:to>
          <xdr:col>16</xdr:col>
          <xdr:colOff>114300</xdr:colOff>
          <xdr:row>23</xdr:row>
          <xdr:rowOff>28575</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23</xdr:row>
          <xdr:rowOff>133350</xdr:rowOff>
        </xdr:from>
        <xdr:to>
          <xdr:col>17</xdr:col>
          <xdr:colOff>76200</xdr:colOff>
          <xdr:row>25</xdr:row>
          <xdr:rowOff>28575</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22</xdr:row>
          <xdr:rowOff>133350</xdr:rowOff>
        </xdr:from>
        <xdr:to>
          <xdr:col>14</xdr:col>
          <xdr:colOff>285750</xdr:colOff>
          <xdr:row>24</xdr:row>
          <xdr:rowOff>28575</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190500</xdr:rowOff>
        </xdr:from>
        <xdr:to>
          <xdr:col>16</xdr:col>
          <xdr:colOff>66675</xdr:colOff>
          <xdr:row>27</xdr:row>
          <xdr:rowOff>47625</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1 - Warrant only (and for designated appearance items, an Appearance Approval Report)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133350</xdr:rowOff>
        </xdr:from>
        <xdr:to>
          <xdr:col>9</xdr:col>
          <xdr:colOff>171450</xdr:colOff>
          <xdr:row>30</xdr:row>
          <xdr:rowOff>28575</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4 - Warrant and other requirements as defined by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142875</xdr:rowOff>
        </xdr:from>
        <xdr:to>
          <xdr:col>12</xdr:col>
          <xdr:colOff>457200</xdr:colOff>
          <xdr:row>28</xdr:row>
          <xdr:rowOff>38100</xdr:rowOff>
        </xdr:to>
        <xdr:sp macro="" textlink="">
          <xdr:nvSpPr>
            <xdr:cNvPr id="20498" name="Check Box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133350</xdr:rowOff>
        </xdr:from>
        <xdr:to>
          <xdr:col>12</xdr:col>
          <xdr:colOff>466725</xdr:colOff>
          <xdr:row>29</xdr:row>
          <xdr:rowOff>28575</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123825</xdr:rowOff>
        </xdr:from>
        <xdr:to>
          <xdr:col>15</xdr:col>
          <xdr:colOff>104775</xdr:colOff>
          <xdr:row>31</xdr:row>
          <xdr:rowOff>19050</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152400</xdr:rowOff>
        </xdr:from>
        <xdr:to>
          <xdr:col>6</xdr:col>
          <xdr:colOff>66675</xdr:colOff>
          <xdr:row>33</xdr:row>
          <xdr:rowOff>9525</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152400</xdr:rowOff>
        </xdr:from>
        <xdr:to>
          <xdr:col>10</xdr:col>
          <xdr:colOff>104775</xdr:colOff>
          <xdr:row>33</xdr:row>
          <xdr:rowOff>9525</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31</xdr:row>
          <xdr:rowOff>152400</xdr:rowOff>
        </xdr:from>
        <xdr:to>
          <xdr:col>13</xdr:col>
          <xdr:colOff>0</xdr:colOff>
          <xdr:row>33</xdr:row>
          <xdr:rowOff>9525</xdr:rowOff>
        </xdr:to>
        <xdr:sp macro="" textlink="">
          <xdr:nvSpPr>
            <xdr:cNvPr id="20503" name="Check Box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31</xdr:row>
          <xdr:rowOff>152400</xdr:rowOff>
        </xdr:from>
        <xdr:to>
          <xdr:col>17</xdr:col>
          <xdr:colOff>276225</xdr:colOff>
          <xdr:row>33</xdr:row>
          <xdr:rowOff>9525</xdr:rowOff>
        </xdr:to>
        <xdr:sp macro="" textlink="">
          <xdr:nvSpPr>
            <xdr:cNvPr id="20504" name="Check Box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32</xdr:row>
          <xdr:rowOff>133350</xdr:rowOff>
        </xdr:from>
        <xdr:to>
          <xdr:col>8</xdr:col>
          <xdr:colOff>352425</xdr:colOff>
          <xdr:row>34</xdr:row>
          <xdr:rowOff>28575</xdr:rowOff>
        </xdr:to>
        <xdr:sp macro="" textlink="">
          <xdr:nvSpPr>
            <xdr:cNvPr id="20505" name="Check Box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133350</xdr:rowOff>
        </xdr:from>
        <xdr:to>
          <xdr:col>10</xdr:col>
          <xdr:colOff>9525</xdr:colOff>
          <xdr:row>34</xdr:row>
          <xdr:rowOff>28575</xdr:rowOff>
        </xdr:to>
        <xdr:sp macro="" textlink="">
          <xdr:nvSpPr>
            <xdr:cNvPr id="20506" name="Check Box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38100</xdr:colOff>
          <xdr:row>41</xdr:row>
          <xdr:rowOff>219075</xdr:rowOff>
        </xdr:to>
        <xdr:sp macro="" textlink="">
          <xdr:nvSpPr>
            <xdr:cNvPr id="20507" name="Check Box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41</xdr:row>
          <xdr:rowOff>0</xdr:rowOff>
        </xdr:from>
        <xdr:to>
          <xdr:col>10</xdr:col>
          <xdr:colOff>161925</xdr:colOff>
          <xdr:row>41</xdr:row>
          <xdr:rowOff>219075</xdr:rowOff>
        </xdr:to>
        <xdr:sp macro="" textlink="">
          <xdr:nvSpPr>
            <xdr:cNvPr id="20508" name="Check Box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41</xdr:row>
          <xdr:rowOff>0</xdr:rowOff>
        </xdr:from>
        <xdr:to>
          <xdr:col>11</xdr:col>
          <xdr:colOff>342900</xdr:colOff>
          <xdr:row>41</xdr:row>
          <xdr:rowOff>219075</xdr:rowOff>
        </xdr:to>
        <xdr:sp macro="" textlink="">
          <xdr:nvSpPr>
            <xdr:cNvPr id="20509" name="Check Box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133350</xdr:rowOff>
        </xdr:from>
        <xdr:to>
          <xdr:col>4</xdr:col>
          <xdr:colOff>333375</xdr:colOff>
          <xdr:row>48</xdr:row>
          <xdr:rowOff>0</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46</xdr:row>
          <xdr:rowOff>133350</xdr:rowOff>
        </xdr:from>
        <xdr:to>
          <xdr:col>7</xdr:col>
          <xdr:colOff>19050</xdr:colOff>
          <xdr:row>48</xdr:row>
          <xdr:rowOff>0</xdr:rowOff>
        </xdr:to>
        <xdr:sp macro="" textlink="">
          <xdr:nvSpPr>
            <xdr:cNvPr id="20511" name="Check Box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46</xdr:row>
          <xdr:rowOff>133350</xdr:rowOff>
        </xdr:from>
        <xdr:to>
          <xdr:col>8</xdr:col>
          <xdr:colOff>333375</xdr:colOff>
          <xdr:row>48</xdr:row>
          <xdr:rowOff>0</xdr:rowOff>
        </xdr:to>
        <xdr:sp macro="" textlink="">
          <xdr:nvSpPr>
            <xdr:cNvPr id="20512" name="Check Box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18</xdr:row>
          <xdr:rowOff>0</xdr:rowOff>
        </xdr:from>
        <xdr:to>
          <xdr:col>11</xdr:col>
          <xdr:colOff>352425</xdr:colOff>
          <xdr:row>19</xdr:row>
          <xdr:rowOff>57150</xdr:rowOff>
        </xdr:to>
        <xdr:sp macro="" textlink="">
          <xdr:nvSpPr>
            <xdr:cNvPr id="20513" name="Check Box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xdr:row>
          <xdr:rowOff>0</xdr:rowOff>
        </xdr:from>
        <xdr:to>
          <xdr:col>12</xdr:col>
          <xdr:colOff>523875</xdr:colOff>
          <xdr:row>19</xdr:row>
          <xdr:rowOff>57150</xdr:rowOff>
        </xdr:to>
        <xdr:sp macro="" textlink="">
          <xdr:nvSpPr>
            <xdr:cNvPr id="20514" name="Check Box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17</xdr:col>
          <xdr:colOff>95250</xdr:colOff>
          <xdr:row>19</xdr:row>
          <xdr:rowOff>57150</xdr:rowOff>
        </xdr:to>
        <xdr:sp macro="" textlink="">
          <xdr:nvSpPr>
            <xdr:cNvPr id="20515" name="Check Box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n/a</a:t>
              </a:r>
            </a:p>
          </xdr:txBody>
        </xdr:sp>
        <xdr:clientData/>
      </xdr:twoCellAnchor>
    </mc:Choice>
    <mc:Fallback/>
  </mc:AlternateContent>
  <xdr:twoCellAnchor>
    <xdr:from>
      <xdr:col>0</xdr:col>
      <xdr:colOff>76200</xdr:colOff>
      <xdr:row>20</xdr:row>
      <xdr:rowOff>19050</xdr:rowOff>
    </xdr:from>
    <xdr:to>
      <xdr:col>11</xdr:col>
      <xdr:colOff>47625</xdr:colOff>
      <xdr:row>20</xdr:row>
      <xdr:rowOff>19050</xdr:rowOff>
    </xdr:to>
    <xdr:sp macro="" textlink="">
      <xdr:nvSpPr>
        <xdr:cNvPr id="37" name="Line 37"/>
        <xdr:cNvSpPr>
          <a:spLocks noChangeShapeType="1"/>
        </xdr:cNvSpPr>
      </xdr:nvSpPr>
      <xdr:spPr bwMode="auto">
        <a:xfrm>
          <a:off x="76200" y="4419600"/>
          <a:ext cx="4086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253253</xdr:colOff>
      <xdr:row>37</xdr:row>
      <xdr:rowOff>65208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3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1362075</xdr:colOff>
      <xdr:row>40</xdr:row>
      <xdr:rowOff>1120</xdr:rowOff>
    </xdr:from>
    <xdr:to>
      <xdr:col>10</xdr:col>
      <xdr:colOff>152400</xdr:colOff>
      <xdr:row>41</xdr:row>
      <xdr:rowOff>263898</xdr:rowOff>
    </xdr:to>
    <xdr:sp macro="" textlink="">
      <xdr:nvSpPr>
        <xdr:cNvPr id="2" name="AutoShape 1"/>
        <xdr:cNvSpPr>
          <a:spLocks noChangeArrowheads="1"/>
        </xdr:cNvSpPr>
      </xdr:nvSpPr>
      <xdr:spPr bwMode="auto">
        <a:xfrm>
          <a:off x="8601075" y="17964149"/>
          <a:ext cx="874619" cy="542925"/>
        </a:xfrm>
        <a:prstGeom prst="rightArrow">
          <a:avLst>
            <a:gd name="adj1" fmla="val 50000"/>
            <a:gd name="adj2" fmla="val 41304"/>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TRANSPORT</a:t>
          </a:r>
        </a:p>
      </xdr:txBody>
    </xdr:sp>
    <xdr:clientData/>
  </xdr:twoCellAnchor>
  <xdr:twoCellAnchor>
    <xdr:from>
      <xdr:col>1</xdr:col>
      <xdr:colOff>762000</xdr:colOff>
      <xdr:row>40</xdr:row>
      <xdr:rowOff>76761</xdr:rowOff>
    </xdr:from>
    <xdr:to>
      <xdr:col>2</xdr:col>
      <xdr:colOff>485775</xdr:colOff>
      <xdr:row>41</xdr:row>
      <xdr:rowOff>349064</xdr:rowOff>
    </xdr:to>
    <xdr:grpSp>
      <xdr:nvGrpSpPr>
        <xdr:cNvPr id="3" name="Group 10"/>
        <xdr:cNvGrpSpPr>
          <a:grpSpLocks/>
        </xdr:cNvGrpSpPr>
      </xdr:nvGrpSpPr>
      <xdr:grpSpPr bwMode="auto">
        <a:xfrm>
          <a:off x="1483179" y="20024832"/>
          <a:ext cx="1370239" cy="544446"/>
          <a:chOff x="191" y="707"/>
          <a:chExt cx="116" cy="36"/>
        </a:xfrm>
      </xdr:grpSpPr>
      <xdr:sp macro="" textlink="">
        <xdr:nvSpPr>
          <xdr:cNvPr id="4" name="Rectangle 3"/>
          <xdr:cNvSpPr>
            <a:spLocks noChangeArrowheads="1"/>
          </xdr:cNvSpPr>
        </xdr:nvSpPr>
        <xdr:spPr bwMode="auto">
          <a:xfrm>
            <a:off x="191" y="707"/>
            <a:ext cx="116" cy="36"/>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800"/>
              </a:lnSpc>
              <a:defRPr sz="1000"/>
            </a:pPr>
            <a:r>
              <a:rPr lang="en-US" sz="700" b="0" i="0" u="none" strike="noStrike" baseline="0">
                <a:solidFill>
                  <a:srgbClr val="000000"/>
                </a:solidFill>
                <a:latin typeface="Verdana"/>
                <a:ea typeface="Verdana"/>
                <a:cs typeface="Verdana"/>
              </a:rPr>
              <a:t>OPERATION/</a:t>
            </a:r>
          </a:p>
          <a:p>
            <a:pPr algn="ctr" rtl="0">
              <a:lnSpc>
                <a:spcPts val="700"/>
              </a:lnSpc>
              <a:defRPr sz="1000"/>
            </a:pPr>
            <a:r>
              <a:rPr lang="en-US" sz="700" b="0" i="0" u="none" strike="noStrike" baseline="0">
                <a:solidFill>
                  <a:srgbClr val="000000"/>
                </a:solidFill>
                <a:latin typeface="Verdana"/>
                <a:ea typeface="Verdana"/>
                <a:cs typeface="Verdana"/>
              </a:rPr>
              <a:t>INSPECTION</a:t>
            </a:r>
          </a:p>
        </xdr:txBody>
      </xdr:sp>
      <xdr:sp macro="" textlink="">
        <xdr:nvSpPr>
          <xdr:cNvPr id="5" name="Oval 4"/>
          <xdr:cNvSpPr>
            <a:spLocks noChangeArrowheads="1"/>
          </xdr:cNvSpPr>
        </xdr:nvSpPr>
        <xdr:spPr bwMode="auto">
          <a:xfrm>
            <a:off x="231" y="714"/>
            <a:ext cx="41" cy="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grpSp>
    <xdr:clientData/>
  </xdr:twoCellAnchor>
  <xdr:twoCellAnchor editAs="oneCell">
    <xdr:from>
      <xdr:col>3</xdr:col>
      <xdr:colOff>314325</xdr:colOff>
      <xdr:row>40</xdr:row>
      <xdr:rowOff>127187</xdr:rowOff>
    </xdr:from>
    <xdr:to>
      <xdr:col>4</xdr:col>
      <xdr:colOff>9525</xdr:colOff>
      <xdr:row>41</xdr:row>
      <xdr:rowOff>237564</xdr:rowOff>
    </xdr:to>
    <xdr:sp macro="" textlink="">
      <xdr:nvSpPr>
        <xdr:cNvPr id="6" name="Oval 5"/>
        <xdr:cNvSpPr>
          <a:spLocks noChangeArrowheads="1"/>
        </xdr:cNvSpPr>
      </xdr:nvSpPr>
      <xdr:spPr bwMode="auto">
        <a:xfrm>
          <a:off x="2835649" y="18090216"/>
          <a:ext cx="558052" cy="390525"/>
        </a:xfrm>
        <a:prstGeom prst="ellips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OPERATION</a:t>
          </a:r>
        </a:p>
      </xdr:txBody>
    </xdr:sp>
    <xdr:clientData/>
  </xdr:twoCellAnchor>
  <xdr:twoCellAnchor>
    <xdr:from>
      <xdr:col>5</xdr:col>
      <xdr:colOff>95250</xdr:colOff>
      <xdr:row>40</xdr:row>
      <xdr:rowOff>76200</xdr:rowOff>
    </xdr:from>
    <xdr:to>
      <xdr:col>6</xdr:col>
      <xdr:colOff>95249</xdr:colOff>
      <xdr:row>41</xdr:row>
      <xdr:rowOff>253254</xdr:rowOff>
    </xdr:to>
    <xdr:sp macro="" textlink="">
      <xdr:nvSpPr>
        <xdr:cNvPr id="7" name="Rectangle 6"/>
        <xdr:cNvSpPr>
          <a:spLocks noChangeArrowheads="1"/>
        </xdr:cNvSpPr>
      </xdr:nvSpPr>
      <xdr:spPr bwMode="auto">
        <a:xfrm>
          <a:off x="4319868" y="18039229"/>
          <a:ext cx="649940" cy="457201"/>
        </a:xfrm>
        <a:prstGeom prst="rect">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INSPECTION</a:t>
          </a:r>
        </a:p>
      </xdr:txBody>
    </xdr:sp>
    <xdr:clientData/>
  </xdr:twoCellAnchor>
  <xdr:twoCellAnchor>
    <xdr:from>
      <xdr:col>0</xdr:col>
      <xdr:colOff>141194</xdr:colOff>
      <xdr:row>40</xdr:row>
      <xdr:rowOff>119903</xdr:rowOff>
    </xdr:from>
    <xdr:to>
      <xdr:col>1</xdr:col>
      <xdr:colOff>312644</xdr:colOff>
      <xdr:row>41</xdr:row>
      <xdr:rowOff>411256</xdr:rowOff>
    </xdr:to>
    <xdr:sp macro="" textlink="">
      <xdr:nvSpPr>
        <xdr:cNvPr id="8" name="AutoShape 7"/>
        <xdr:cNvSpPr>
          <a:spLocks noChangeArrowheads="1"/>
        </xdr:cNvSpPr>
      </xdr:nvSpPr>
      <xdr:spPr bwMode="auto">
        <a:xfrm>
          <a:off x="141194" y="18082932"/>
          <a:ext cx="888626" cy="571500"/>
        </a:xfrm>
        <a:prstGeom prst="flowChartPreparation">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700"/>
            </a:lnSpc>
            <a:defRPr sz="1000"/>
          </a:pPr>
          <a:r>
            <a:rPr lang="en-US" sz="700" b="0" i="0" u="none" strike="noStrike" baseline="0">
              <a:solidFill>
                <a:srgbClr val="000000"/>
              </a:solidFill>
              <a:latin typeface="Verdana"/>
              <a:ea typeface="Verdana"/>
              <a:cs typeface="Verdana"/>
            </a:rPr>
            <a:t>PARTS AS RECEIVED</a:t>
          </a:r>
        </a:p>
      </xdr:txBody>
    </xdr:sp>
    <xdr:clientData/>
  </xdr:twoCellAnchor>
  <xdr:twoCellAnchor>
    <xdr:from>
      <xdr:col>7</xdr:col>
      <xdr:colOff>561975</xdr:colOff>
      <xdr:row>40</xdr:row>
      <xdr:rowOff>95812</xdr:rowOff>
    </xdr:from>
    <xdr:to>
      <xdr:col>7</xdr:col>
      <xdr:colOff>1085850</xdr:colOff>
      <xdr:row>41</xdr:row>
      <xdr:rowOff>291915</xdr:rowOff>
    </xdr:to>
    <xdr:sp macro="" textlink="">
      <xdr:nvSpPr>
        <xdr:cNvPr id="9" name="AutoShape 8"/>
        <xdr:cNvSpPr>
          <a:spLocks noChangeArrowheads="1"/>
        </xdr:cNvSpPr>
      </xdr:nvSpPr>
      <xdr:spPr bwMode="auto">
        <a:xfrm>
          <a:off x="5649446" y="18058841"/>
          <a:ext cx="523875" cy="476250"/>
        </a:xfrm>
        <a:prstGeom prst="flowChartDelay">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DELAY</a:t>
          </a:r>
        </a:p>
      </xdr:txBody>
    </xdr:sp>
    <xdr:clientData/>
  </xdr:twoCellAnchor>
  <xdr:twoCellAnchor>
    <xdr:from>
      <xdr:col>7</xdr:col>
      <xdr:colOff>1885951</xdr:colOff>
      <xdr:row>40</xdr:row>
      <xdr:rowOff>67236</xdr:rowOff>
    </xdr:from>
    <xdr:to>
      <xdr:col>8</xdr:col>
      <xdr:colOff>523875</xdr:colOff>
      <xdr:row>41</xdr:row>
      <xdr:rowOff>314886</xdr:rowOff>
    </xdr:to>
    <xdr:sp macro="" textlink="">
      <xdr:nvSpPr>
        <xdr:cNvPr id="10" name="AutoShape 9"/>
        <xdr:cNvSpPr>
          <a:spLocks noChangeArrowheads="1"/>
        </xdr:cNvSpPr>
      </xdr:nvSpPr>
      <xdr:spPr bwMode="auto">
        <a:xfrm>
          <a:off x="6973422" y="18030265"/>
          <a:ext cx="789453" cy="527797"/>
        </a:xfrm>
        <a:prstGeom prst="flowChartMerge">
          <a:avLst/>
        </a:prstGeom>
        <a:solidFill>
          <a:srgbClr xmlns:mc="http://schemas.openxmlformats.org/markup-compatibility/2006" xmlns:a14="http://schemas.microsoft.com/office/drawing/2010/main" val="FFFFCC" mc:Ignorable="a14" a14:legacySpreadsheetColorIndex="2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700" b="0" i="0" u="none" strike="noStrike" baseline="0">
              <a:solidFill>
                <a:srgbClr val="000000"/>
              </a:solidFill>
              <a:latin typeface="Verdana"/>
              <a:ea typeface="Verdana"/>
              <a:cs typeface="Verdana"/>
            </a:rPr>
            <a:t>STORE</a:t>
          </a:r>
        </a:p>
      </xdr:txBody>
    </xdr:sp>
    <xdr:clientData/>
  </xdr:twoCellAnchor>
  <xdr:twoCellAnchor>
    <xdr:from>
      <xdr:col>2</xdr:col>
      <xdr:colOff>257736</xdr:colOff>
      <xdr:row>9</xdr:row>
      <xdr:rowOff>45385</xdr:rowOff>
    </xdr:from>
    <xdr:to>
      <xdr:col>3</xdr:col>
      <xdr:colOff>590471</xdr:colOff>
      <xdr:row>9</xdr:row>
      <xdr:rowOff>381000</xdr:rowOff>
    </xdr:to>
    <xdr:grpSp>
      <xdr:nvGrpSpPr>
        <xdr:cNvPr id="12" name="Group 11"/>
        <xdr:cNvGrpSpPr/>
      </xdr:nvGrpSpPr>
      <xdr:grpSpPr>
        <a:xfrm>
          <a:off x="2625379" y="2535492"/>
          <a:ext cx="1067521" cy="335615"/>
          <a:chOff x="1781735" y="1983441"/>
          <a:chExt cx="1061118" cy="378087"/>
        </a:xfrm>
      </xdr:grpSpPr>
      <xdr:sp macro="" textlink="">
        <xdr:nvSpPr>
          <xdr:cNvPr id="20" name="Isosceles Triangle 19"/>
          <xdr:cNvSpPr/>
        </xdr:nvSpPr>
        <xdr:spPr>
          <a:xfrm flipV="1">
            <a:off x="2482135" y="1994087"/>
            <a:ext cx="360718" cy="367441"/>
          </a:xfrm>
          <a:prstGeom prst="triangl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33" name="Rectangle 32"/>
          <xdr:cNvSpPr/>
        </xdr:nvSpPr>
        <xdr:spPr>
          <a:xfrm>
            <a:off x="1781735" y="1983441"/>
            <a:ext cx="360718" cy="37024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574220</xdr:colOff>
      <xdr:row>16</xdr:row>
      <xdr:rowOff>364041</xdr:rowOff>
    </xdr:from>
    <xdr:to>
      <xdr:col>3</xdr:col>
      <xdr:colOff>425822</xdr:colOff>
      <xdr:row>17</xdr:row>
      <xdr:rowOff>324980</xdr:rowOff>
    </xdr:to>
    <xdr:grpSp>
      <xdr:nvGrpSpPr>
        <xdr:cNvPr id="40" name="Group 39"/>
        <xdr:cNvGrpSpPr/>
      </xdr:nvGrpSpPr>
      <xdr:grpSpPr>
        <a:xfrm>
          <a:off x="2941863" y="6215112"/>
          <a:ext cx="586388" cy="423582"/>
          <a:chOff x="1895475" y="1695450"/>
          <a:chExt cx="628650" cy="552450"/>
        </a:xfrm>
      </xdr:grpSpPr>
      <xdr:sp macro="" textlink="">
        <xdr:nvSpPr>
          <xdr:cNvPr id="41" name="Rectangle 40"/>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51" name="Oval 50"/>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609600</xdr:colOff>
      <xdr:row>30</xdr:row>
      <xdr:rowOff>299759</xdr:rowOff>
    </xdr:from>
    <xdr:to>
      <xdr:col>3</xdr:col>
      <xdr:colOff>243439</xdr:colOff>
      <xdr:row>30</xdr:row>
      <xdr:rowOff>604558</xdr:rowOff>
    </xdr:to>
    <xdr:grpSp>
      <xdr:nvGrpSpPr>
        <xdr:cNvPr id="73" name="Group 72"/>
        <xdr:cNvGrpSpPr/>
      </xdr:nvGrpSpPr>
      <xdr:grpSpPr>
        <a:xfrm>
          <a:off x="2977243" y="14546438"/>
          <a:ext cx="368625" cy="304799"/>
          <a:chOff x="1895475" y="1695450"/>
          <a:chExt cx="628650" cy="552450"/>
        </a:xfrm>
      </xdr:grpSpPr>
      <xdr:sp macro="" textlink="">
        <xdr:nvSpPr>
          <xdr:cNvPr id="74" name="Rectangle 73"/>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75" name="Oval 74"/>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414620</xdr:colOff>
      <xdr:row>31</xdr:row>
      <xdr:rowOff>1411941</xdr:rowOff>
    </xdr:from>
    <xdr:to>
      <xdr:col>3</xdr:col>
      <xdr:colOff>506397</xdr:colOff>
      <xdr:row>33</xdr:row>
      <xdr:rowOff>44710</xdr:rowOff>
    </xdr:to>
    <xdr:sp macro="" textlink="">
      <xdr:nvSpPr>
        <xdr:cNvPr id="79" name="Rectangle 78"/>
        <xdr:cNvSpPr/>
      </xdr:nvSpPr>
      <xdr:spPr>
        <a:xfrm>
          <a:off x="2779061" y="16315765"/>
          <a:ext cx="820160" cy="61621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437030</xdr:colOff>
      <xdr:row>38</xdr:row>
      <xdr:rowOff>414619</xdr:rowOff>
    </xdr:from>
    <xdr:to>
      <xdr:col>3</xdr:col>
      <xdr:colOff>362760</xdr:colOff>
      <xdr:row>38</xdr:row>
      <xdr:rowOff>720014</xdr:rowOff>
    </xdr:to>
    <xdr:sp macro="" textlink="">
      <xdr:nvSpPr>
        <xdr:cNvPr id="82" name="Right Arrow 81"/>
        <xdr:cNvSpPr/>
      </xdr:nvSpPr>
      <xdr:spPr>
        <a:xfrm>
          <a:off x="2801471" y="18713825"/>
          <a:ext cx="654113" cy="305395"/>
        </a:xfrm>
        <a:prstGeom prst="rightArrow">
          <a:avLst>
            <a:gd name="adj1" fmla="val 50000"/>
            <a:gd name="adj2" fmla="val 81034"/>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625501</xdr:colOff>
      <xdr:row>22</xdr:row>
      <xdr:rowOff>188103</xdr:rowOff>
    </xdr:from>
    <xdr:to>
      <xdr:col>3</xdr:col>
      <xdr:colOff>259340</xdr:colOff>
      <xdr:row>23</xdr:row>
      <xdr:rowOff>97494</xdr:rowOff>
    </xdr:to>
    <xdr:grpSp>
      <xdr:nvGrpSpPr>
        <xdr:cNvPr id="46" name="Group 45"/>
        <xdr:cNvGrpSpPr/>
      </xdr:nvGrpSpPr>
      <xdr:grpSpPr>
        <a:xfrm>
          <a:off x="2993144" y="10094103"/>
          <a:ext cx="368625" cy="303998"/>
          <a:chOff x="1895475" y="1695450"/>
          <a:chExt cx="628650" cy="552450"/>
        </a:xfrm>
      </xdr:grpSpPr>
      <xdr:sp macro="" textlink="">
        <xdr:nvSpPr>
          <xdr:cNvPr id="47" name="Rectangle 46"/>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48" name="Oval 47"/>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613682</xdr:colOff>
      <xdr:row>27</xdr:row>
      <xdr:rowOff>649061</xdr:rowOff>
    </xdr:from>
    <xdr:to>
      <xdr:col>3</xdr:col>
      <xdr:colOff>247521</xdr:colOff>
      <xdr:row>28</xdr:row>
      <xdr:rowOff>118381</xdr:rowOff>
    </xdr:to>
    <xdr:grpSp>
      <xdr:nvGrpSpPr>
        <xdr:cNvPr id="49" name="Group 48"/>
        <xdr:cNvGrpSpPr/>
      </xdr:nvGrpSpPr>
      <xdr:grpSpPr>
        <a:xfrm>
          <a:off x="2981325" y="13249275"/>
          <a:ext cx="368625" cy="312963"/>
          <a:chOff x="1895475" y="1695450"/>
          <a:chExt cx="628650" cy="552450"/>
        </a:xfrm>
      </xdr:grpSpPr>
      <xdr:sp macro="" textlink="">
        <xdr:nvSpPr>
          <xdr:cNvPr id="50" name="Rectangle 49"/>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55" name="Oval 54"/>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609600</xdr:colOff>
      <xdr:row>20</xdr:row>
      <xdr:rowOff>333377</xdr:rowOff>
    </xdr:from>
    <xdr:to>
      <xdr:col>3</xdr:col>
      <xdr:colOff>243439</xdr:colOff>
      <xdr:row>20</xdr:row>
      <xdr:rowOff>638176</xdr:rowOff>
    </xdr:to>
    <xdr:grpSp>
      <xdr:nvGrpSpPr>
        <xdr:cNvPr id="28" name="Group 27"/>
        <xdr:cNvGrpSpPr/>
      </xdr:nvGrpSpPr>
      <xdr:grpSpPr>
        <a:xfrm>
          <a:off x="2977243" y="8347984"/>
          <a:ext cx="368625" cy="304799"/>
          <a:chOff x="1895475" y="1695450"/>
          <a:chExt cx="628650" cy="552450"/>
        </a:xfrm>
      </xdr:grpSpPr>
      <xdr:sp macro="" textlink="">
        <xdr:nvSpPr>
          <xdr:cNvPr id="29" name="Rectangle 28"/>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30" name="Oval 29"/>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2</xdr:col>
      <xdr:colOff>609600</xdr:colOff>
      <xdr:row>26</xdr:row>
      <xdr:rowOff>302559</xdr:rowOff>
    </xdr:from>
    <xdr:to>
      <xdr:col>3</xdr:col>
      <xdr:colOff>243439</xdr:colOff>
      <xdr:row>26</xdr:row>
      <xdr:rowOff>683559</xdr:rowOff>
    </xdr:to>
    <xdr:grpSp>
      <xdr:nvGrpSpPr>
        <xdr:cNvPr id="31" name="Group 30"/>
        <xdr:cNvGrpSpPr/>
      </xdr:nvGrpSpPr>
      <xdr:grpSpPr>
        <a:xfrm>
          <a:off x="2977243" y="11936666"/>
          <a:ext cx="368625" cy="381000"/>
          <a:chOff x="1895475" y="1695450"/>
          <a:chExt cx="628650" cy="552450"/>
        </a:xfrm>
      </xdr:grpSpPr>
      <xdr:sp macro="" textlink="">
        <xdr:nvSpPr>
          <xdr:cNvPr id="32" name="Rectangle 31"/>
          <xdr:cNvSpPr/>
        </xdr:nvSpPr>
        <xdr:spPr>
          <a:xfrm>
            <a:off x="1895475" y="1695450"/>
            <a:ext cx="628650" cy="55245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34" name="Oval 33"/>
          <xdr:cNvSpPr/>
        </xdr:nvSpPr>
        <xdr:spPr>
          <a:xfrm>
            <a:off x="2019300" y="1785938"/>
            <a:ext cx="381000" cy="371475"/>
          </a:xfrm>
          <a:prstGeom prst="ellipse">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28</xdr:row>
      <xdr:rowOff>38100</xdr:rowOff>
    </xdr:from>
    <xdr:to>
      <xdr:col>1</xdr:col>
      <xdr:colOff>352425</xdr:colOff>
      <xdr:row>28</xdr:row>
      <xdr:rowOff>38100</xdr:rowOff>
    </xdr:to>
    <xdr:sp macro="" textlink="">
      <xdr:nvSpPr>
        <xdr:cNvPr id="2" name="Line 1"/>
        <xdr:cNvSpPr>
          <a:spLocks noChangeShapeType="1"/>
        </xdr:cNvSpPr>
      </xdr:nvSpPr>
      <xdr:spPr bwMode="auto">
        <a:xfrm>
          <a:off x="647700" y="6010275"/>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95250</xdr:colOff>
      <xdr:row>0</xdr:row>
      <xdr:rowOff>123825</xdr:rowOff>
    </xdr:from>
    <xdr:to>
      <xdr:col>2</xdr:col>
      <xdr:colOff>419100</xdr:colOff>
      <xdr:row>1</xdr:row>
      <xdr:rowOff>333375</xdr:rowOff>
    </xdr:to>
    <xdr:pic>
      <xdr:nvPicPr>
        <xdr:cNvPr id="3"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3825"/>
          <a:ext cx="1352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0</xdr:rowOff>
    </xdr:from>
    <xdr:to>
      <xdr:col>1</xdr:col>
      <xdr:colOff>768163</xdr:colOff>
      <xdr:row>1</xdr:row>
      <xdr:rowOff>159124</xdr:rowOff>
    </xdr:to>
    <xdr:pic>
      <xdr:nvPicPr>
        <xdr:cNvPr id="3"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276225</xdr:colOff>
      <xdr:row>28</xdr:row>
      <xdr:rowOff>38100</xdr:rowOff>
    </xdr:from>
    <xdr:to>
      <xdr:col>1</xdr:col>
      <xdr:colOff>352425</xdr:colOff>
      <xdr:row>28</xdr:row>
      <xdr:rowOff>38100</xdr:rowOff>
    </xdr:to>
    <xdr:sp macro="" textlink="">
      <xdr:nvSpPr>
        <xdr:cNvPr id="2" name="Line 1"/>
        <xdr:cNvSpPr>
          <a:spLocks noChangeShapeType="1"/>
        </xdr:cNvSpPr>
      </xdr:nvSpPr>
      <xdr:spPr bwMode="auto">
        <a:xfrm>
          <a:off x="647700" y="6010275"/>
          <a:ext cx="7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81643</xdr:colOff>
      <xdr:row>0</xdr:row>
      <xdr:rowOff>176892</xdr:rowOff>
    </xdr:from>
    <xdr:to>
      <xdr:col>2</xdr:col>
      <xdr:colOff>410295</xdr:colOff>
      <xdr:row>1</xdr:row>
      <xdr:rowOff>145516</xdr:rowOff>
    </xdr:to>
    <xdr:pic>
      <xdr:nvPicPr>
        <xdr:cNvPr id="4" name="Picture 65"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176892"/>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85725</xdr:colOff>
      <xdr:row>36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0</xdr:colOff>
      <xdr:row>0</xdr:row>
      <xdr:rowOff>0</xdr:rowOff>
    </xdr:to>
    <xdr:pic>
      <xdr:nvPicPr>
        <xdr:cNvPr id="3" name="Picture 4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361950</xdr:colOff>
      <xdr:row>0</xdr:row>
      <xdr:rowOff>0</xdr:rowOff>
    </xdr:from>
    <xdr:to>
      <xdr:col>18</xdr:col>
      <xdr:colOff>9525</xdr:colOff>
      <xdr:row>0</xdr:row>
      <xdr:rowOff>0</xdr:rowOff>
    </xdr:to>
    <xdr:pic>
      <xdr:nvPicPr>
        <xdr:cNvPr id="4" name="Picture 4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0"/>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20</xdr:row>
      <xdr:rowOff>0</xdr:rowOff>
    </xdr:from>
    <xdr:to>
      <xdr:col>14</xdr:col>
      <xdr:colOff>0</xdr:colOff>
      <xdr:row>28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85725</xdr:colOff>
      <xdr:row>28</xdr:row>
      <xdr:rowOff>0</xdr:rowOff>
    </xdr:from>
    <xdr:to>
      <xdr:col>14</xdr:col>
      <xdr:colOff>0</xdr:colOff>
      <xdr:row>36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0</xdr:row>
      <xdr:rowOff>104775</xdr:rowOff>
    </xdr:from>
    <xdr:to>
      <xdr:col>2</xdr:col>
      <xdr:colOff>368113</xdr:colOff>
      <xdr:row>0</xdr:row>
      <xdr:rowOff>454399</xdr:rowOff>
    </xdr:to>
    <xdr:pic>
      <xdr:nvPicPr>
        <xdr:cNvPr id="8" name="Picture 65" descr="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104775"/>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8</xdr:col>
      <xdr:colOff>555624</xdr:colOff>
      <xdr:row>42</xdr:row>
      <xdr:rowOff>114101</xdr:rowOff>
    </xdr:to>
    <xdr:pic>
      <xdr:nvPicPr>
        <xdr:cNvPr id="2" name="Picture 1"/>
        <xdr:cNvPicPr>
          <a:picLocks noChangeAspect="1"/>
        </xdr:cNvPicPr>
      </xdr:nvPicPr>
      <xdr:blipFill>
        <a:blip xmlns:r="http://schemas.openxmlformats.org/officeDocument/2006/relationships" r:embed="rId1"/>
        <a:stretch>
          <a:fillRect/>
        </a:stretch>
      </xdr:blipFill>
      <xdr:spPr>
        <a:xfrm>
          <a:off x="142875" y="0"/>
          <a:ext cx="5238749" cy="81151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69104</xdr:colOff>
      <xdr:row>19</xdr:row>
      <xdr:rowOff>82791</xdr:rowOff>
    </xdr:from>
    <xdr:to>
      <xdr:col>9</xdr:col>
      <xdr:colOff>521250</xdr:colOff>
      <xdr:row>24</xdr:row>
      <xdr:rowOff>145677</xdr:rowOff>
    </xdr:to>
    <xdr:pic>
      <xdr:nvPicPr>
        <xdr:cNvPr id="8" name="Picture 7" descr="C:\Users\QADE-II\Desktop\DSCN3896.JPG"/>
        <xdr:cNvPicPr>
          <a:picLocks noChangeAspect="1" noChangeArrowheads="1"/>
        </xdr:cNvPicPr>
      </xdr:nvPicPr>
      <xdr:blipFill>
        <a:blip xmlns:r="http://schemas.openxmlformats.org/officeDocument/2006/relationships" r:embed="rId1" cstate="print"/>
        <a:srcRect/>
        <a:stretch>
          <a:fillRect/>
        </a:stretch>
      </xdr:blipFill>
      <xdr:spPr bwMode="auto">
        <a:xfrm>
          <a:off x="3699810" y="4049673"/>
          <a:ext cx="2267499" cy="1015386"/>
        </a:xfrm>
        <a:prstGeom prst="rect">
          <a:avLst/>
        </a:prstGeom>
        <a:noFill/>
        <a:ln w="9525">
          <a:noFill/>
          <a:miter lim="800000"/>
          <a:headEnd/>
          <a:tailEnd/>
        </a:ln>
      </xdr:spPr>
    </xdr:pic>
    <xdr:clientData/>
  </xdr:twoCellAnchor>
  <xdr:twoCellAnchor editAs="oneCell">
    <xdr:from>
      <xdr:col>5</xdr:col>
      <xdr:colOff>67236</xdr:colOff>
      <xdr:row>8</xdr:row>
      <xdr:rowOff>107828</xdr:rowOff>
    </xdr:from>
    <xdr:to>
      <xdr:col>9</xdr:col>
      <xdr:colOff>537882</xdr:colOff>
      <xdr:row>15</xdr:row>
      <xdr:rowOff>32684</xdr:rowOff>
    </xdr:to>
    <xdr:pic>
      <xdr:nvPicPr>
        <xdr:cNvPr id="9" name="Picture 8" descr="C:\Users\QADE-II\Desktop\DSCN3886.JPG"/>
        <xdr:cNvPicPr>
          <a:picLocks noChangeAspect="1" noChangeArrowheads="1"/>
        </xdr:cNvPicPr>
      </xdr:nvPicPr>
      <xdr:blipFill>
        <a:blip xmlns:r="http://schemas.openxmlformats.org/officeDocument/2006/relationships" r:embed="rId2" cstate="print"/>
        <a:srcRect/>
        <a:stretch>
          <a:fillRect/>
        </a:stretch>
      </xdr:blipFill>
      <xdr:spPr bwMode="auto">
        <a:xfrm>
          <a:off x="3083486" y="2282703"/>
          <a:ext cx="2883646" cy="1655231"/>
        </a:xfrm>
        <a:prstGeom prst="rect">
          <a:avLst/>
        </a:prstGeom>
        <a:noFill/>
        <a:ln w="9525">
          <a:noFill/>
          <a:miter lim="800000"/>
          <a:headEnd/>
          <a:tailEnd/>
        </a:ln>
      </xdr:spPr>
    </xdr:pic>
    <xdr:clientData/>
  </xdr:twoCellAnchor>
  <xdr:twoCellAnchor editAs="oneCell">
    <xdr:from>
      <xdr:col>2</xdr:col>
      <xdr:colOff>44888</xdr:colOff>
      <xdr:row>19</xdr:row>
      <xdr:rowOff>44825</xdr:rowOff>
    </xdr:from>
    <xdr:to>
      <xdr:col>5</xdr:col>
      <xdr:colOff>566448</xdr:colOff>
      <xdr:row>24</xdr:row>
      <xdr:rowOff>123265</xdr:rowOff>
    </xdr:to>
    <xdr:pic>
      <xdr:nvPicPr>
        <xdr:cNvPr id="10" name="Picture 9" descr="C:\Users\QADE-II\Desktop\DSCN3896.JPG"/>
        <xdr:cNvPicPr>
          <a:picLocks noChangeAspect="1" noChangeArrowheads="1"/>
        </xdr:cNvPicPr>
      </xdr:nvPicPr>
      <xdr:blipFill>
        <a:blip xmlns:r="http://schemas.openxmlformats.org/officeDocument/2006/relationships" r:embed="rId1" cstate="print"/>
        <a:srcRect/>
        <a:stretch>
          <a:fillRect/>
        </a:stretch>
      </xdr:blipFill>
      <xdr:spPr bwMode="auto">
        <a:xfrm>
          <a:off x="1255123" y="4011707"/>
          <a:ext cx="2336913" cy="1030940"/>
        </a:xfrm>
        <a:prstGeom prst="rect">
          <a:avLst/>
        </a:prstGeom>
        <a:noFill/>
        <a:ln w="9525">
          <a:noFill/>
          <a:miter lim="800000"/>
          <a:headEnd/>
          <a:tailEnd/>
        </a:ln>
      </xdr:spPr>
    </xdr:pic>
    <xdr:clientData/>
  </xdr:twoCellAnchor>
  <xdr:twoCellAnchor>
    <xdr:from>
      <xdr:col>0</xdr:col>
      <xdr:colOff>100854</xdr:colOff>
      <xdr:row>0</xdr:row>
      <xdr:rowOff>67236</xdr:rowOff>
    </xdr:from>
    <xdr:to>
      <xdr:col>2</xdr:col>
      <xdr:colOff>239807</xdr:colOff>
      <xdr:row>2</xdr:row>
      <xdr:rowOff>35860</xdr:rowOff>
    </xdr:to>
    <xdr:pic>
      <xdr:nvPicPr>
        <xdr:cNvPr id="7" name="Picture 65" descr="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854" y="67236"/>
          <a:ext cx="1349188" cy="349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kfserver2\profile\SN\M&amp;M\PPAP%20OF%20M&amp;M\MAHIND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k01030039\mps%20non%20prod\TEMP\transdata29.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vplkm/PQMS/BE%20%20Common/Formats%20-%20L3/DR%20List%20of%20Findings_Piag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27108340\umesh\WINDOWS\TEMP\VENDOR%20RATING%20F2003%20QTR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khdev\Sukhdev_E\WSI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WINDOWS\Temporary%20Internet%20Files\Content.IE5\8HST45S5\fmea_form_generic_v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n01270031\c\TEMP\transdata29.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001-21\Punit\PNVF98\BUDGET%20F-2000%20TO%20F-2002\BUDGET%20F-2001\REVISED%20BUDGET%20F-2001\REVISED%20PL%20BUDGET%20F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FLOW DIAGRAM"/>
      <sheetName val="ANNEXURE-1"/>
      <sheetName val="INCOM. MATERIAL CP"/>
      <sheetName val="PRODUCT QUALITY ASSURANCE PLAN"/>
      <sheetName val="FMEA-AUTO"/>
      <sheetName val="FMEA-ANNEXURE"/>
      <sheetName val="CHARACTERISTIC MATRIX"/>
      <sheetName val="CP-M&amp;M (1)"/>
      <sheetName val="CP-M&amp;M (2)"/>
      <sheetName val="CP-M&amp;M (3)"/>
      <sheetName val="Annexures(M&amp;M)"/>
      <sheetName val="MSA"/>
      <sheetName val="INITIAL CPK STUDIES"/>
    </sheetNames>
    <sheetDataSet>
      <sheetData sheetId="0"/>
      <sheetData sheetId="1"/>
      <sheetData sheetId="2"/>
      <sheetData sheetId="3"/>
      <sheetData sheetId="4"/>
      <sheetData sheetId="5"/>
      <sheetData sheetId="6"/>
      <sheetData sheetId="7"/>
      <sheetData sheetId="8"/>
      <sheetData sheetId="9"/>
      <sheetData sheetId="10"/>
      <sheetData sheetId="11">
        <row r="24">
          <cell r="E24">
            <v>4.8009999999999993</v>
          </cell>
          <cell r="F24">
            <v>4.8090000000000002</v>
          </cell>
          <cell r="G24">
            <v>4.8206666666666669</v>
          </cell>
          <cell r="H24">
            <v>4.8383333333333338</v>
          </cell>
          <cell r="I24">
            <v>4.8503333333333334</v>
          </cell>
          <cell r="J24">
            <v>4.8703333333333338</v>
          </cell>
          <cell r="K24">
            <v>4.8906666666666663</v>
          </cell>
          <cell r="L24">
            <v>4.9000000000000004</v>
          </cell>
          <cell r="M24">
            <v>4.9203333333333337</v>
          </cell>
          <cell r="N24">
            <v>4.9816666666666665</v>
          </cell>
        </row>
        <row r="25">
          <cell r="E25">
            <v>1.9999999999997797E-3</v>
          </cell>
          <cell r="F25">
            <v>6.0000000000002274E-3</v>
          </cell>
          <cell r="G25">
            <v>9.9999999999944578E-4</v>
          </cell>
          <cell r="H25">
            <v>4.9999999999998934E-3</v>
          </cell>
          <cell r="I25">
            <v>1.000000000000334E-3</v>
          </cell>
          <cell r="J25">
            <v>1.000000000000334E-3</v>
          </cell>
          <cell r="K25">
            <v>1.000000000000334E-3</v>
          </cell>
          <cell r="L25">
            <v>0</v>
          </cell>
          <cell r="M25">
            <v>1.000000000000334E-3</v>
          </cell>
          <cell r="N25">
            <v>2.9999999999992255E-3</v>
          </cell>
        </row>
        <row r="29">
          <cell r="E29">
            <v>4.8006666666666673</v>
          </cell>
          <cell r="F29">
            <v>4.8109999999999999</v>
          </cell>
          <cell r="G29">
            <v>4.8203333333333331</v>
          </cell>
          <cell r="H29">
            <v>4.84</v>
          </cell>
          <cell r="I29">
            <v>4.8483333333333327</v>
          </cell>
          <cell r="J29">
            <v>4.8686666666666669</v>
          </cell>
          <cell r="K29">
            <v>4.8886666666666665</v>
          </cell>
          <cell r="L29">
            <v>4.9000000000000004</v>
          </cell>
          <cell r="M29">
            <v>4.9186666666666667</v>
          </cell>
          <cell r="N29">
            <v>4.9810000000000008</v>
          </cell>
        </row>
        <row r="30">
          <cell r="E30">
            <v>1.9999999999997797E-3</v>
          </cell>
          <cell r="F30">
            <v>3.0000000000001137E-3</v>
          </cell>
          <cell r="G30">
            <v>9.9999999999944578E-4</v>
          </cell>
          <cell r="H30">
            <v>0</v>
          </cell>
          <cell r="I30">
            <v>4.9999999999998934E-3</v>
          </cell>
          <cell r="J30">
            <v>6.0000000000002274E-3</v>
          </cell>
          <cell r="K30">
            <v>6.0000000000002274E-3</v>
          </cell>
          <cell r="L30">
            <v>0</v>
          </cell>
          <cell r="M30">
            <v>6.0000000000002274E-3</v>
          </cell>
          <cell r="N30">
            <v>2.9999999999992255E-3</v>
          </cell>
        </row>
        <row r="34">
          <cell r="E34">
            <v>4.801333333333333</v>
          </cell>
          <cell r="F34">
            <v>4.8099999999999996</v>
          </cell>
          <cell r="G34">
            <v>4.823666666666667</v>
          </cell>
          <cell r="H34">
            <v>4.8406666666666665</v>
          </cell>
          <cell r="I34">
            <v>4.8506666666666662</v>
          </cell>
          <cell r="J34">
            <v>4.87</v>
          </cell>
          <cell r="K34">
            <v>4.8899999999999997</v>
          </cell>
          <cell r="L34">
            <v>4.9000000000000004</v>
          </cell>
          <cell r="M34">
            <v>4.92</v>
          </cell>
          <cell r="N34">
            <v>4.9733333333333336</v>
          </cell>
        </row>
        <row r="35">
          <cell r="E35">
            <v>1.9999999999997797E-3</v>
          </cell>
          <cell r="F35">
            <v>0</v>
          </cell>
          <cell r="G35">
            <v>9.9999999999944578E-4</v>
          </cell>
          <cell r="H35">
            <v>1.000000000000334E-3</v>
          </cell>
          <cell r="I35">
            <v>1.000000000000334E-3</v>
          </cell>
          <cell r="J35">
            <v>0</v>
          </cell>
          <cell r="K35">
            <v>0</v>
          </cell>
          <cell r="L35">
            <v>0</v>
          </cell>
          <cell r="M35">
            <v>0</v>
          </cell>
          <cell r="N35">
            <v>1.0000000000000675E-2</v>
          </cell>
        </row>
        <row r="50">
          <cell r="C50">
            <v>2.2666666666666538E-3</v>
          </cell>
          <cell r="D50">
            <v>5.8479999999999669E-3</v>
          </cell>
          <cell r="F50">
            <v>0</v>
          </cell>
          <cell r="I50">
            <v>4.8702965777777782</v>
          </cell>
          <cell r="J50">
            <v>4.8656589777777777</v>
          </cell>
        </row>
        <row r="51">
          <cell r="C51">
            <v>2.2666666666666538E-3</v>
          </cell>
          <cell r="D51">
            <v>5.8479999999999669E-3</v>
          </cell>
          <cell r="F51">
            <v>0</v>
          </cell>
          <cell r="I51">
            <v>4.8702965777777782</v>
          </cell>
          <cell r="J51">
            <v>4.8656589777777777</v>
          </cell>
        </row>
        <row r="52">
          <cell r="C52">
            <v>2.2666666666666538E-3</v>
          </cell>
          <cell r="D52">
            <v>5.8479999999999669E-3</v>
          </cell>
          <cell r="F52">
            <v>0</v>
          </cell>
          <cell r="I52">
            <v>4.8702965777777782</v>
          </cell>
          <cell r="J52">
            <v>4.8656589777777777</v>
          </cell>
        </row>
        <row r="53">
          <cell r="C53">
            <v>2.2666666666666538E-3</v>
          </cell>
          <cell r="D53">
            <v>5.8479999999999669E-3</v>
          </cell>
          <cell r="F53">
            <v>0</v>
          </cell>
          <cell r="I53">
            <v>4.8702965777777782</v>
          </cell>
          <cell r="J53">
            <v>4.8656589777777777</v>
          </cell>
        </row>
        <row r="54">
          <cell r="C54">
            <v>2.2666666666666538E-3</v>
          </cell>
          <cell r="D54">
            <v>5.8479999999999669E-3</v>
          </cell>
          <cell r="F54">
            <v>0</v>
          </cell>
          <cell r="I54">
            <v>4.8702965777777782</v>
          </cell>
          <cell r="J54">
            <v>4.8656589777777777</v>
          </cell>
        </row>
        <row r="55">
          <cell r="C55">
            <v>2.2666666666666538E-3</v>
          </cell>
          <cell r="D55">
            <v>5.8479999999999669E-3</v>
          </cell>
          <cell r="F55">
            <v>0</v>
          </cell>
          <cell r="I55">
            <v>4.8702965777777782</v>
          </cell>
          <cell r="J55">
            <v>4.8656589777777777</v>
          </cell>
        </row>
        <row r="56">
          <cell r="C56">
            <v>2.2666666666666538E-3</v>
          </cell>
          <cell r="D56">
            <v>5.8479999999999669E-3</v>
          </cell>
          <cell r="F56">
            <v>0</v>
          </cell>
          <cell r="I56">
            <v>4.8702965777777782</v>
          </cell>
          <cell r="J56">
            <v>4.8656589777777777</v>
          </cell>
        </row>
        <row r="57">
          <cell r="C57">
            <v>2.2666666666666538E-3</v>
          </cell>
          <cell r="D57">
            <v>5.8479999999999669E-3</v>
          </cell>
          <cell r="F57">
            <v>0</v>
          </cell>
          <cell r="I57">
            <v>4.8702965777777782</v>
          </cell>
          <cell r="J57">
            <v>4.8656589777777777</v>
          </cell>
        </row>
        <row r="58">
          <cell r="C58">
            <v>2.2666666666666538E-3</v>
          </cell>
          <cell r="D58">
            <v>5.8479999999999669E-3</v>
          </cell>
          <cell r="F58">
            <v>0</v>
          </cell>
          <cell r="I58">
            <v>4.8702965777777782</v>
          </cell>
          <cell r="J58">
            <v>4.8656589777777777</v>
          </cell>
        </row>
        <row r="59">
          <cell r="C59">
            <v>2.2666666666666538E-3</v>
          </cell>
          <cell r="D59">
            <v>5.8479999999999669E-3</v>
          </cell>
          <cell r="F59">
            <v>0</v>
          </cell>
          <cell r="I59">
            <v>4.8702965777777782</v>
          </cell>
          <cell r="J59">
            <v>4.8656589777777777</v>
          </cell>
        </row>
        <row r="60">
          <cell r="C60">
            <v>2.2666666666666538E-3</v>
          </cell>
          <cell r="D60">
            <v>5.8479999999999669E-3</v>
          </cell>
          <cell r="F60">
            <v>0</v>
          </cell>
          <cell r="I60">
            <v>4.8702965777777782</v>
          </cell>
          <cell r="J60">
            <v>4.8656589777777777</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data"/>
      <sheetName val="Sheet1"/>
      <sheetName val="ORIGINALMANISH"/>
      <sheetName val="DETAILS"/>
      <sheetName val="packopening"/>
      <sheetName val="Sheet3"/>
    </sheetNames>
    <sheetDataSet>
      <sheetData sheetId="0" refreshError="1"/>
      <sheetData sheetId="1">
        <row r="2">
          <cell r="A2" t="str">
            <v>000000767XP</v>
          </cell>
          <cell r="B2">
            <v>1</v>
          </cell>
        </row>
        <row r="3">
          <cell r="A3" t="str">
            <v>000000768XP</v>
          </cell>
          <cell r="B3">
            <v>1</v>
          </cell>
        </row>
        <row r="4">
          <cell r="A4" t="str">
            <v>000021433R1</v>
          </cell>
          <cell r="B4">
            <v>10000</v>
          </cell>
        </row>
        <row r="5">
          <cell r="A5" t="str">
            <v>000103028</v>
          </cell>
          <cell r="B5">
            <v>800</v>
          </cell>
        </row>
        <row r="6">
          <cell r="A6" t="str">
            <v>000109461</v>
          </cell>
          <cell r="B6">
            <v>3000</v>
          </cell>
        </row>
        <row r="7">
          <cell r="A7" t="str">
            <v>000114607</v>
          </cell>
          <cell r="B7">
            <v>800</v>
          </cell>
        </row>
        <row r="8">
          <cell r="A8" t="str">
            <v>000124556</v>
          </cell>
          <cell r="B8">
            <v>2000</v>
          </cell>
        </row>
        <row r="9">
          <cell r="A9" t="str">
            <v>000141244</v>
          </cell>
          <cell r="B9">
            <v>1600</v>
          </cell>
        </row>
        <row r="10">
          <cell r="A10" t="str">
            <v>000141284</v>
          </cell>
          <cell r="B10">
            <v>500</v>
          </cell>
        </row>
        <row r="11">
          <cell r="A11" t="str">
            <v>000179817</v>
          </cell>
          <cell r="B11">
            <v>1000</v>
          </cell>
        </row>
        <row r="12">
          <cell r="A12" t="str">
            <v>000179819</v>
          </cell>
          <cell r="B12">
            <v>800</v>
          </cell>
        </row>
        <row r="13">
          <cell r="A13" t="str">
            <v>000179839</v>
          </cell>
          <cell r="B13">
            <v>700</v>
          </cell>
        </row>
        <row r="14">
          <cell r="A14" t="str">
            <v>000179840</v>
          </cell>
          <cell r="B14">
            <v>600</v>
          </cell>
        </row>
        <row r="15">
          <cell r="A15" t="str">
            <v>000179895</v>
          </cell>
          <cell r="B15">
            <v>150</v>
          </cell>
        </row>
        <row r="16">
          <cell r="A16" t="str">
            <v>000186334</v>
          </cell>
          <cell r="B16">
            <v>175</v>
          </cell>
        </row>
        <row r="17">
          <cell r="A17" t="str">
            <v>000252739R1</v>
          </cell>
          <cell r="B17">
            <v>10000</v>
          </cell>
        </row>
        <row r="18">
          <cell r="A18" t="str">
            <v>000271558</v>
          </cell>
          <cell r="B18">
            <v>150</v>
          </cell>
        </row>
        <row r="19">
          <cell r="A19" t="str">
            <v>000271631</v>
          </cell>
          <cell r="B19">
            <v>100</v>
          </cell>
        </row>
        <row r="20">
          <cell r="A20" t="str">
            <v>000340340R1</v>
          </cell>
          <cell r="B20">
            <v>300</v>
          </cell>
        </row>
        <row r="21">
          <cell r="A21" t="str">
            <v>000615167R1</v>
          </cell>
          <cell r="B21">
            <v>2000</v>
          </cell>
        </row>
        <row r="22">
          <cell r="A22" t="str">
            <v>000703984R1</v>
          </cell>
          <cell r="B22">
            <v>1000</v>
          </cell>
        </row>
        <row r="23">
          <cell r="A23" t="str">
            <v>000704385R1</v>
          </cell>
          <cell r="B23">
            <v>400</v>
          </cell>
        </row>
        <row r="24">
          <cell r="A24" t="str">
            <v>000704387R1</v>
          </cell>
          <cell r="B24">
            <v>10</v>
          </cell>
        </row>
        <row r="25">
          <cell r="A25" t="str">
            <v>000704744R4</v>
          </cell>
          <cell r="B25">
            <v>5</v>
          </cell>
        </row>
        <row r="26">
          <cell r="A26" t="str">
            <v>000704757R3</v>
          </cell>
          <cell r="B26">
            <v>160</v>
          </cell>
        </row>
        <row r="27">
          <cell r="A27" t="str">
            <v>000705233R1</v>
          </cell>
          <cell r="B27">
            <v>500</v>
          </cell>
        </row>
        <row r="28">
          <cell r="A28" t="str">
            <v>000708117R1</v>
          </cell>
          <cell r="B28">
            <v>800</v>
          </cell>
        </row>
        <row r="29">
          <cell r="A29" t="str">
            <v>000708117R2</v>
          </cell>
          <cell r="B29">
            <v>1200</v>
          </cell>
        </row>
        <row r="30">
          <cell r="A30" t="str">
            <v>000708996R1</v>
          </cell>
          <cell r="B30">
            <v>200</v>
          </cell>
        </row>
        <row r="31">
          <cell r="A31" t="str">
            <v>000708999R1</v>
          </cell>
          <cell r="B31">
            <v>20000</v>
          </cell>
        </row>
        <row r="32">
          <cell r="A32" t="str">
            <v>000709252R2</v>
          </cell>
          <cell r="B32">
            <v>100</v>
          </cell>
        </row>
        <row r="33">
          <cell r="A33" t="str">
            <v>000751054R1</v>
          </cell>
          <cell r="B33">
            <v>24</v>
          </cell>
        </row>
        <row r="34">
          <cell r="A34" t="str">
            <v>000751055R3</v>
          </cell>
          <cell r="B34">
            <v>8</v>
          </cell>
        </row>
        <row r="35">
          <cell r="A35" t="str">
            <v>000751056R1</v>
          </cell>
          <cell r="B35">
            <v>36</v>
          </cell>
        </row>
        <row r="36">
          <cell r="A36" t="str">
            <v>000751059R1</v>
          </cell>
          <cell r="B36">
            <v>100</v>
          </cell>
        </row>
        <row r="37">
          <cell r="A37" t="str">
            <v>000751062R1</v>
          </cell>
          <cell r="B37">
            <v>50</v>
          </cell>
        </row>
        <row r="38">
          <cell r="A38" t="str">
            <v>000751071R1</v>
          </cell>
          <cell r="B38">
            <v>8</v>
          </cell>
        </row>
        <row r="39">
          <cell r="A39" t="str">
            <v>000751081R1</v>
          </cell>
          <cell r="B39">
            <v>200</v>
          </cell>
        </row>
        <row r="40">
          <cell r="A40" t="str">
            <v>000751113R3</v>
          </cell>
          <cell r="B40">
            <v>6</v>
          </cell>
        </row>
        <row r="41">
          <cell r="A41" t="str">
            <v>000751120R4</v>
          </cell>
          <cell r="B41">
            <v>250</v>
          </cell>
        </row>
        <row r="42">
          <cell r="A42" t="str">
            <v>000751146R1</v>
          </cell>
          <cell r="B42">
            <v>1800</v>
          </cell>
        </row>
        <row r="43">
          <cell r="A43" t="str">
            <v>000751181R1</v>
          </cell>
          <cell r="B43">
            <v>1</v>
          </cell>
        </row>
        <row r="44">
          <cell r="A44" t="str">
            <v>000751441R4</v>
          </cell>
          <cell r="B44">
            <v>3000</v>
          </cell>
        </row>
        <row r="45">
          <cell r="A45" t="str">
            <v>000751472R1</v>
          </cell>
          <cell r="B45">
            <v>12000</v>
          </cell>
        </row>
        <row r="46">
          <cell r="A46" t="str">
            <v>001082010R2</v>
          </cell>
          <cell r="B46">
            <v>2000</v>
          </cell>
        </row>
        <row r="47">
          <cell r="A47" t="str">
            <v>001082012R2</v>
          </cell>
          <cell r="B47">
            <v>3000</v>
          </cell>
        </row>
        <row r="48">
          <cell r="A48" t="str">
            <v>001082013R2</v>
          </cell>
          <cell r="B48">
            <v>2000</v>
          </cell>
        </row>
        <row r="49">
          <cell r="A49" t="str">
            <v>001082014R2</v>
          </cell>
          <cell r="B49">
            <v>3000</v>
          </cell>
        </row>
        <row r="50">
          <cell r="A50" t="str">
            <v>001082185R2</v>
          </cell>
          <cell r="B50">
            <v>3000</v>
          </cell>
        </row>
        <row r="51">
          <cell r="A51" t="str">
            <v>001099206R91</v>
          </cell>
          <cell r="B51">
            <v>38</v>
          </cell>
        </row>
        <row r="52">
          <cell r="A52" t="str">
            <v>001099267R91</v>
          </cell>
          <cell r="B52">
            <v>18</v>
          </cell>
        </row>
        <row r="53">
          <cell r="A53" t="str">
            <v>001099467R91</v>
          </cell>
          <cell r="B53">
            <v>120</v>
          </cell>
        </row>
        <row r="54">
          <cell r="A54" t="str">
            <v>001099605R91</v>
          </cell>
          <cell r="B54">
            <v>1</v>
          </cell>
        </row>
        <row r="55">
          <cell r="A55" t="str">
            <v>001099606R91</v>
          </cell>
          <cell r="B55">
            <v>1</v>
          </cell>
        </row>
        <row r="56">
          <cell r="A56" t="str">
            <v>001099884R2</v>
          </cell>
          <cell r="B56">
            <v>125</v>
          </cell>
        </row>
        <row r="57">
          <cell r="A57" t="str">
            <v>001121078R1</v>
          </cell>
          <cell r="B57">
            <v>2000</v>
          </cell>
        </row>
        <row r="58">
          <cell r="A58" t="str">
            <v>001121433R1</v>
          </cell>
          <cell r="B58">
            <v>4000</v>
          </cell>
        </row>
        <row r="59">
          <cell r="A59" t="str">
            <v>001127761R92</v>
          </cell>
          <cell r="B59">
            <v>6</v>
          </cell>
        </row>
        <row r="60">
          <cell r="A60" t="str">
            <v>001127763R1</v>
          </cell>
          <cell r="B60">
            <v>4000</v>
          </cell>
        </row>
        <row r="61">
          <cell r="A61" t="str">
            <v>001127790R91</v>
          </cell>
          <cell r="B61">
            <v>300</v>
          </cell>
        </row>
        <row r="62">
          <cell r="A62" t="str">
            <v>001127791R91</v>
          </cell>
          <cell r="B62">
            <v>400</v>
          </cell>
        </row>
        <row r="63">
          <cell r="A63" t="str">
            <v>001127796R91</v>
          </cell>
          <cell r="B63">
            <v>450</v>
          </cell>
        </row>
        <row r="64">
          <cell r="A64" t="str">
            <v>001231984R1</v>
          </cell>
          <cell r="B64">
            <v>1000</v>
          </cell>
        </row>
        <row r="65">
          <cell r="A65" t="str">
            <v>001232925R1</v>
          </cell>
          <cell r="B65">
            <v>5000</v>
          </cell>
        </row>
        <row r="66">
          <cell r="A66" t="str">
            <v>001233280R1</v>
          </cell>
          <cell r="B66">
            <v>5</v>
          </cell>
        </row>
        <row r="67">
          <cell r="A67" t="str">
            <v>001233329R91</v>
          </cell>
          <cell r="B67">
            <v>37</v>
          </cell>
        </row>
        <row r="68">
          <cell r="A68" t="str">
            <v>001233330R91</v>
          </cell>
          <cell r="B68">
            <v>27</v>
          </cell>
        </row>
        <row r="69">
          <cell r="A69" t="str">
            <v>001233548R1</v>
          </cell>
          <cell r="B69">
            <v>500</v>
          </cell>
        </row>
        <row r="70">
          <cell r="A70" t="str">
            <v>001233550R1</v>
          </cell>
          <cell r="B70">
            <v>50</v>
          </cell>
        </row>
        <row r="71">
          <cell r="A71" t="str">
            <v>001233551R1</v>
          </cell>
          <cell r="B71">
            <v>800</v>
          </cell>
        </row>
        <row r="72">
          <cell r="A72" t="str">
            <v>001233552R1</v>
          </cell>
          <cell r="B72">
            <v>400</v>
          </cell>
        </row>
        <row r="73">
          <cell r="A73" t="str">
            <v>001233553R1</v>
          </cell>
          <cell r="B73">
            <v>100</v>
          </cell>
        </row>
        <row r="74">
          <cell r="A74" t="str">
            <v>001233557R1</v>
          </cell>
          <cell r="B74">
            <v>800</v>
          </cell>
        </row>
        <row r="75">
          <cell r="A75" t="str">
            <v>001233558R1</v>
          </cell>
          <cell r="B75">
            <v>2000</v>
          </cell>
        </row>
        <row r="76">
          <cell r="A76" t="str">
            <v>001233559R1</v>
          </cell>
          <cell r="B76">
            <v>600</v>
          </cell>
        </row>
        <row r="77">
          <cell r="A77" t="str">
            <v>001233805R1</v>
          </cell>
          <cell r="B77">
            <v>25</v>
          </cell>
        </row>
        <row r="78">
          <cell r="A78" t="str">
            <v>003040868R3</v>
          </cell>
          <cell r="B78">
            <v>30</v>
          </cell>
        </row>
        <row r="79">
          <cell r="A79" t="str">
            <v>003041319R11</v>
          </cell>
          <cell r="B79">
            <v>1</v>
          </cell>
        </row>
        <row r="80">
          <cell r="A80" t="str">
            <v>003042081R1</v>
          </cell>
          <cell r="B80">
            <v>6000</v>
          </cell>
        </row>
        <row r="81">
          <cell r="A81" t="str">
            <v>003042127R1</v>
          </cell>
          <cell r="B81">
            <v>200</v>
          </cell>
        </row>
        <row r="82">
          <cell r="A82" t="str">
            <v>003043988R2</v>
          </cell>
          <cell r="B82">
            <v>10</v>
          </cell>
        </row>
        <row r="83">
          <cell r="A83" t="str">
            <v>003043990R1</v>
          </cell>
          <cell r="B83">
            <v>12</v>
          </cell>
        </row>
        <row r="84">
          <cell r="A84" t="str">
            <v>003043991R2</v>
          </cell>
          <cell r="B84">
            <v>12</v>
          </cell>
        </row>
        <row r="85">
          <cell r="A85" t="str">
            <v>003044035R1</v>
          </cell>
          <cell r="B85">
            <v>400</v>
          </cell>
        </row>
        <row r="86">
          <cell r="A86" t="str">
            <v>003044036R1</v>
          </cell>
          <cell r="B86">
            <v>600</v>
          </cell>
        </row>
        <row r="87">
          <cell r="A87" t="str">
            <v>003044037R1</v>
          </cell>
          <cell r="B87">
            <v>180</v>
          </cell>
        </row>
        <row r="88">
          <cell r="A88" t="str">
            <v>003044038R1</v>
          </cell>
          <cell r="B88">
            <v>5000</v>
          </cell>
        </row>
        <row r="89">
          <cell r="A89" t="str">
            <v>003044039R1</v>
          </cell>
          <cell r="B89">
            <v>4000</v>
          </cell>
        </row>
        <row r="90">
          <cell r="A90" t="str">
            <v>003044040R1</v>
          </cell>
          <cell r="B90">
            <v>4000</v>
          </cell>
        </row>
        <row r="91">
          <cell r="A91" t="str">
            <v>003063502R91</v>
          </cell>
          <cell r="B91">
            <v>33</v>
          </cell>
        </row>
        <row r="92">
          <cell r="A92" t="str">
            <v>003069349R91</v>
          </cell>
          <cell r="B92">
            <v>39</v>
          </cell>
        </row>
        <row r="93">
          <cell r="A93" t="str">
            <v>003069360R91</v>
          </cell>
          <cell r="B93">
            <v>34</v>
          </cell>
        </row>
        <row r="94">
          <cell r="A94" t="str">
            <v>003069953R1</v>
          </cell>
          <cell r="B94">
            <v>1</v>
          </cell>
        </row>
        <row r="95">
          <cell r="A95" t="str">
            <v>003069954R3</v>
          </cell>
          <cell r="B95">
            <v>5</v>
          </cell>
        </row>
        <row r="96">
          <cell r="A96" t="str">
            <v>003069955R3</v>
          </cell>
          <cell r="B96">
            <v>5</v>
          </cell>
        </row>
        <row r="97">
          <cell r="A97" t="str">
            <v>003069966R91</v>
          </cell>
          <cell r="B97">
            <v>4</v>
          </cell>
        </row>
        <row r="98">
          <cell r="A98" t="str">
            <v>003069967R2</v>
          </cell>
          <cell r="B98">
            <v>1</v>
          </cell>
        </row>
        <row r="99">
          <cell r="A99" t="str">
            <v>003070930R2</v>
          </cell>
          <cell r="B99">
            <v>600</v>
          </cell>
        </row>
        <row r="100">
          <cell r="A100" t="str">
            <v>003071401R4</v>
          </cell>
          <cell r="B100">
            <v>1</v>
          </cell>
        </row>
        <row r="101">
          <cell r="A101" t="str">
            <v>003071402R4</v>
          </cell>
          <cell r="B101">
            <v>1</v>
          </cell>
        </row>
        <row r="102">
          <cell r="A102" t="str">
            <v>003071404R1</v>
          </cell>
          <cell r="B102">
            <v>1000</v>
          </cell>
        </row>
        <row r="103">
          <cell r="A103" t="str">
            <v>003071406R1</v>
          </cell>
          <cell r="B103">
            <v>1500</v>
          </cell>
        </row>
        <row r="104">
          <cell r="A104" t="str">
            <v>003071408R2</v>
          </cell>
          <cell r="B104">
            <v>200</v>
          </cell>
        </row>
        <row r="105">
          <cell r="A105" t="str">
            <v>003071409R2</v>
          </cell>
          <cell r="B105">
            <v>400</v>
          </cell>
        </row>
        <row r="106">
          <cell r="A106" t="str">
            <v>003071409r2</v>
          </cell>
          <cell r="B106">
            <v>400</v>
          </cell>
        </row>
        <row r="107">
          <cell r="A107" t="str">
            <v>003071410R2</v>
          </cell>
          <cell r="B107">
            <v>700</v>
          </cell>
        </row>
        <row r="108">
          <cell r="A108" t="str">
            <v>003110755R3</v>
          </cell>
          <cell r="B108">
            <v>1000</v>
          </cell>
        </row>
        <row r="109">
          <cell r="A109" t="str">
            <v>005551560R2</v>
          </cell>
          <cell r="B109">
            <v>1</v>
          </cell>
        </row>
        <row r="110">
          <cell r="A110" t="str">
            <v>005551561R2</v>
          </cell>
          <cell r="B110">
            <v>1</v>
          </cell>
        </row>
        <row r="111">
          <cell r="A111" t="str">
            <v>005551581R1</v>
          </cell>
          <cell r="B111">
            <v>2000</v>
          </cell>
        </row>
        <row r="112">
          <cell r="A112" t="str">
            <v>005551621R1</v>
          </cell>
          <cell r="B112">
            <v>500</v>
          </cell>
        </row>
        <row r="113">
          <cell r="A113" t="str">
            <v>005551732R1</v>
          </cell>
          <cell r="B113">
            <v>750</v>
          </cell>
        </row>
        <row r="114">
          <cell r="A114" t="str">
            <v>005551733R1</v>
          </cell>
          <cell r="B114">
            <v>1000</v>
          </cell>
        </row>
        <row r="115">
          <cell r="A115" t="str">
            <v>005551734R1</v>
          </cell>
          <cell r="B115">
            <v>2000</v>
          </cell>
        </row>
        <row r="116">
          <cell r="A116" t="str">
            <v>005551735R1</v>
          </cell>
          <cell r="B116">
            <v>500</v>
          </cell>
        </row>
        <row r="117">
          <cell r="A117" t="str">
            <v>005551744R1</v>
          </cell>
          <cell r="B117">
            <v>1</v>
          </cell>
        </row>
        <row r="118">
          <cell r="A118" t="str">
            <v xml:space="preserve">005553385R1             </v>
          </cell>
          <cell r="B118">
            <v>1</v>
          </cell>
        </row>
        <row r="119">
          <cell r="A119" t="str">
            <v xml:space="preserve">005553386R1             </v>
          </cell>
          <cell r="B119">
            <v>5</v>
          </cell>
        </row>
        <row r="120">
          <cell r="A120" t="str">
            <v xml:space="preserve">005553387R1             </v>
          </cell>
          <cell r="B120">
            <v>5</v>
          </cell>
        </row>
        <row r="121">
          <cell r="A121" t="str">
            <v>005553825R2</v>
          </cell>
          <cell r="B121">
            <v>400</v>
          </cell>
        </row>
        <row r="122">
          <cell r="A122" t="str">
            <v>005553826R1</v>
          </cell>
          <cell r="B122">
            <v>500</v>
          </cell>
        </row>
        <row r="123">
          <cell r="A123" t="str">
            <v>005554053R91</v>
          </cell>
          <cell r="B123">
            <v>33</v>
          </cell>
        </row>
        <row r="124">
          <cell r="A124" t="str">
            <v>005554234R92</v>
          </cell>
          <cell r="B124">
            <v>80</v>
          </cell>
        </row>
        <row r="125">
          <cell r="A125" t="str">
            <v>005554668R91</v>
          </cell>
          <cell r="B125">
            <v>1</v>
          </cell>
        </row>
        <row r="126">
          <cell r="A126" t="str">
            <v>005554717R91</v>
          </cell>
          <cell r="B126">
            <v>5</v>
          </cell>
        </row>
        <row r="127">
          <cell r="A127" t="str">
            <v>005554737R1</v>
          </cell>
          <cell r="B127">
            <v>250</v>
          </cell>
        </row>
        <row r="128">
          <cell r="A128" t="str">
            <v>005554788R1</v>
          </cell>
          <cell r="B128">
            <v>400</v>
          </cell>
        </row>
        <row r="129">
          <cell r="A129" t="str">
            <v>005554789R1</v>
          </cell>
          <cell r="B129">
            <v>1</v>
          </cell>
        </row>
        <row r="130">
          <cell r="A130" t="str">
            <v>005554790R1</v>
          </cell>
          <cell r="B130">
            <v>10</v>
          </cell>
        </row>
        <row r="131">
          <cell r="A131" t="str">
            <v>005554791R1</v>
          </cell>
          <cell r="B131">
            <v>30</v>
          </cell>
        </row>
        <row r="132">
          <cell r="A132" t="str">
            <v>005554792R1</v>
          </cell>
          <cell r="B132">
            <v>400</v>
          </cell>
        </row>
        <row r="133">
          <cell r="A133" t="str">
            <v>005554793R1</v>
          </cell>
          <cell r="B133">
            <v>1</v>
          </cell>
        </row>
        <row r="134">
          <cell r="A134" t="str">
            <v>005554794R1</v>
          </cell>
          <cell r="B134">
            <v>36</v>
          </cell>
        </row>
        <row r="135">
          <cell r="A135" t="str">
            <v>005554795R1</v>
          </cell>
          <cell r="B135">
            <v>400</v>
          </cell>
        </row>
        <row r="136">
          <cell r="A136" t="str">
            <v>005554797R2</v>
          </cell>
          <cell r="B136">
            <v>400</v>
          </cell>
        </row>
        <row r="137">
          <cell r="A137" t="str">
            <v>005554798R1</v>
          </cell>
          <cell r="B137">
            <v>500</v>
          </cell>
        </row>
        <row r="138">
          <cell r="A138" t="str">
            <v>005554799R91</v>
          </cell>
          <cell r="B138">
            <v>120</v>
          </cell>
        </row>
        <row r="139">
          <cell r="A139" t="str">
            <v>005554801R1</v>
          </cell>
          <cell r="B139">
            <v>1</v>
          </cell>
        </row>
        <row r="140">
          <cell r="A140" t="str">
            <v>005554802R91</v>
          </cell>
          <cell r="B140">
            <v>180</v>
          </cell>
        </row>
        <row r="141">
          <cell r="A141" t="str">
            <v>005554803R2</v>
          </cell>
          <cell r="B141">
            <v>24</v>
          </cell>
        </row>
        <row r="142">
          <cell r="A142" t="str">
            <v>005554804R91</v>
          </cell>
          <cell r="B142">
            <v>4</v>
          </cell>
        </row>
        <row r="143">
          <cell r="A143" t="str">
            <v>005554809R1</v>
          </cell>
          <cell r="B143">
            <v>100</v>
          </cell>
        </row>
        <row r="144">
          <cell r="A144" t="str">
            <v>005554810R1</v>
          </cell>
          <cell r="B144">
            <v>1</v>
          </cell>
        </row>
        <row r="145">
          <cell r="A145" t="str">
            <v>005554892R91</v>
          </cell>
          <cell r="B145">
            <v>165</v>
          </cell>
        </row>
        <row r="146">
          <cell r="A146" t="str">
            <v>005554893R91</v>
          </cell>
          <cell r="B146">
            <v>50</v>
          </cell>
        </row>
        <row r="147">
          <cell r="A147" t="str">
            <v>005554986R1</v>
          </cell>
          <cell r="B147">
            <v>1000</v>
          </cell>
        </row>
        <row r="148">
          <cell r="A148" t="str">
            <v>005555001R91</v>
          </cell>
          <cell r="B148">
            <v>6</v>
          </cell>
        </row>
        <row r="149">
          <cell r="A149" t="str">
            <v>005555247R1</v>
          </cell>
          <cell r="B149">
            <v>400</v>
          </cell>
        </row>
        <row r="150">
          <cell r="A150" t="str">
            <v>005555248R1</v>
          </cell>
          <cell r="B150">
            <v>300</v>
          </cell>
        </row>
        <row r="151">
          <cell r="A151" t="str">
            <v>005555303R1</v>
          </cell>
          <cell r="B151">
            <v>2000</v>
          </cell>
        </row>
        <row r="152">
          <cell r="A152" t="str">
            <v>005555304R1</v>
          </cell>
          <cell r="B152">
            <v>2000</v>
          </cell>
        </row>
        <row r="153">
          <cell r="A153" t="str">
            <v>005555305R1</v>
          </cell>
          <cell r="B153">
            <v>500</v>
          </cell>
        </row>
        <row r="154">
          <cell r="A154" t="str">
            <v>005555306R1</v>
          </cell>
          <cell r="B154">
            <v>1000</v>
          </cell>
        </row>
        <row r="155">
          <cell r="A155" t="str">
            <v>005555340R2</v>
          </cell>
          <cell r="B155">
            <v>8</v>
          </cell>
        </row>
        <row r="156">
          <cell r="A156" t="str">
            <v>005555711R1</v>
          </cell>
          <cell r="B156">
            <v>600</v>
          </cell>
        </row>
        <row r="157">
          <cell r="A157" t="str">
            <v>005555713R91</v>
          </cell>
          <cell r="B157">
            <v>120</v>
          </cell>
        </row>
        <row r="158">
          <cell r="A158" t="str">
            <v>005555714R1</v>
          </cell>
          <cell r="B158">
            <v>12</v>
          </cell>
        </row>
        <row r="159">
          <cell r="A159" t="str">
            <v>005555715R1</v>
          </cell>
          <cell r="B159">
            <v>1200</v>
          </cell>
        </row>
        <row r="160">
          <cell r="A160" t="str">
            <v>005555717R91</v>
          </cell>
          <cell r="B160">
            <v>1</v>
          </cell>
        </row>
        <row r="161">
          <cell r="A161" t="str">
            <v>005555779R1</v>
          </cell>
          <cell r="B161">
            <v>1</v>
          </cell>
        </row>
        <row r="162">
          <cell r="A162" t="str">
            <v>005555814R1</v>
          </cell>
          <cell r="B162">
            <v>3000</v>
          </cell>
        </row>
        <row r="163">
          <cell r="A163" t="str">
            <v>005555827R1</v>
          </cell>
          <cell r="B163">
            <v>125</v>
          </cell>
        </row>
        <row r="164">
          <cell r="A164" t="str">
            <v>005555846R1</v>
          </cell>
          <cell r="B164">
            <v>300</v>
          </cell>
        </row>
        <row r="165">
          <cell r="A165" t="str">
            <v>005555927R1</v>
          </cell>
          <cell r="B165">
            <v>400</v>
          </cell>
        </row>
        <row r="166">
          <cell r="A166" t="str">
            <v>005555929R11</v>
          </cell>
          <cell r="B166">
            <v>50</v>
          </cell>
        </row>
        <row r="167">
          <cell r="A167" t="str">
            <v>005555962R1</v>
          </cell>
          <cell r="B167">
            <v>1500</v>
          </cell>
        </row>
        <row r="168">
          <cell r="A168" t="str">
            <v>005556133R1</v>
          </cell>
          <cell r="B168">
            <v>1</v>
          </cell>
        </row>
        <row r="169">
          <cell r="A169" t="str">
            <v>005556185R1</v>
          </cell>
          <cell r="B169">
            <v>1000</v>
          </cell>
        </row>
        <row r="170">
          <cell r="A170" t="str">
            <v>005556200R1</v>
          </cell>
          <cell r="B170">
            <v>400</v>
          </cell>
        </row>
        <row r="171">
          <cell r="A171" t="str">
            <v>005556201R1</v>
          </cell>
          <cell r="B171">
            <v>400</v>
          </cell>
        </row>
        <row r="172">
          <cell r="A172" t="str">
            <v>005556221R91</v>
          </cell>
          <cell r="B172">
            <v>1</v>
          </cell>
        </row>
        <row r="173">
          <cell r="A173" t="str">
            <v>005556232R91</v>
          </cell>
          <cell r="B173">
            <v>1</v>
          </cell>
        </row>
        <row r="174">
          <cell r="A174" t="str">
            <v>005556239R1</v>
          </cell>
          <cell r="B174">
            <v>12</v>
          </cell>
        </row>
        <row r="175">
          <cell r="A175" t="str">
            <v>005556368R1</v>
          </cell>
          <cell r="B175">
            <v>25</v>
          </cell>
        </row>
        <row r="176">
          <cell r="A176" t="str">
            <v>005556422R1</v>
          </cell>
          <cell r="B176">
            <v>300</v>
          </cell>
        </row>
        <row r="177">
          <cell r="A177" t="str">
            <v>005556454R91</v>
          </cell>
          <cell r="B177">
            <v>1</v>
          </cell>
        </row>
        <row r="178">
          <cell r="A178" t="str">
            <v>005556455R91</v>
          </cell>
          <cell r="B178">
            <v>1</v>
          </cell>
        </row>
        <row r="179">
          <cell r="A179" t="str">
            <v>005556456R91</v>
          </cell>
          <cell r="B179">
            <v>1</v>
          </cell>
        </row>
        <row r="180">
          <cell r="A180" t="str">
            <v>005556457R91</v>
          </cell>
          <cell r="B180">
            <v>1</v>
          </cell>
        </row>
        <row r="181">
          <cell r="A181" t="str">
            <v xml:space="preserve">005556458R91 </v>
          </cell>
          <cell r="B181">
            <v>1</v>
          </cell>
        </row>
        <row r="182">
          <cell r="A182" t="str">
            <v>005556470R91</v>
          </cell>
          <cell r="B182">
            <v>200</v>
          </cell>
        </row>
        <row r="183">
          <cell r="A183" t="str">
            <v>005556518R91</v>
          </cell>
          <cell r="B183">
            <v>1</v>
          </cell>
        </row>
        <row r="184">
          <cell r="A184" t="str">
            <v>005556519R91</v>
          </cell>
          <cell r="B184">
            <v>1</v>
          </cell>
        </row>
        <row r="185">
          <cell r="A185" t="str">
            <v>TC02/027</v>
          </cell>
          <cell r="B185">
            <v>1</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indings (Current)"/>
      <sheetName val="List of Findings (Historical)"/>
      <sheetName val="General Discussion"/>
      <sheetName val="(Do not delete)"/>
    </sheetNames>
    <sheetDataSet>
      <sheetData sheetId="0"/>
      <sheetData sheetId="1" refreshError="1"/>
      <sheetData sheetId="2" refreshError="1"/>
      <sheetData sheetId="3">
        <row r="1">
          <cell r="A1" t="str">
            <v>Major</v>
          </cell>
          <cell r="B1" t="str">
            <v>(EG) 761/2001</v>
          </cell>
          <cell r="C1" t="str">
            <v>O</v>
          </cell>
          <cell r="E1" t="str">
            <v>IV</v>
          </cell>
        </row>
        <row r="2">
          <cell r="A2" t="str">
            <v>Minor</v>
          </cell>
          <cell r="B2" t="str">
            <v>9001/14001/4801</v>
          </cell>
          <cell r="C2" t="str">
            <v>A</v>
          </cell>
          <cell r="E2" t="str">
            <v>IA</v>
          </cell>
        </row>
        <row r="3">
          <cell r="A3" t="str">
            <v>Observation</v>
          </cell>
          <cell r="B3" t="str">
            <v>9001:2000 /ISO 14001:2004</v>
          </cell>
          <cell r="C3" t="str">
            <v>C</v>
          </cell>
          <cell r="E3" t="str">
            <v>PA1</v>
          </cell>
        </row>
        <row r="4">
          <cell r="A4" t="str">
            <v>Note- worthy Effort</v>
          </cell>
          <cell r="B4" t="str">
            <v>AFS 2001:1</v>
          </cell>
          <cell r="E4" t="str">
            <v>PA2</v>
          </cell>
        </row>
        <row r="5">
          <cell r="A5" t="str">
            <v>Opportunity for Improvement</v>
          </cell>
          <cell r="B5" t="str">
            <v>AQAP</v>
          </cell>
          <cell r="E5" t="str">
            <v>PA3</v>
          </cell>
        </row>
        <row r="6">
          <cell r="B6" t="str">
            <v>AS/EN 9100</v>
          </cell>
          <cell r="E6" t="str">
            <v>PA4</v>
          </cell>
        </row>
        <row r="7">
          <cell r="B7" t="str">
            <v>AS/EN 9110</v>
          </cell>
          <cell r="E7" t="str">
            <v>PA5</v>
          </cell>
        </row>
        <row r="8">
          <cell r="B8" t="str">
            <v>AS/EN 9120</v>
          </cell>
          <cell r="E8" t="str">
            <v>RA</v>
          </cell>
        </row>
        <row r="9">
          <cell r="B9" t="str">
            <v>BRC - Food</v>
          </cell>
          <cell r="E9" t="str">
            <v>FA</v>
          </cell>
        </row>
        <row r="10">
          <cell r="B10" t="str">
            <v>BRC/IOP - Packaging</v>
          </cell>
          <cell r="E10" t="str">
            <v>CA</v>
          </cell>
        </row>
        <row r="11">
          <cell r="B11" t="str">
            <v>BS 7799-2:2002</v>
          </cell>
          <cell r="E11" t="str">
            <v>ETS</v>
          </cell>
        </row>
        <row r="12">
          <cell r="B12" t="str">
            <v>BS15000</v>
          </cell>
        </row>
        <row r="13">
          <cell r="B13" t="str">
            <v>DS 2403</v>
          </cell>
        </row>
        <row r="14">
          <cell r="B14" t="str">
            <v>DS 3027 E:2002</v>
          </cell>
        </row>
        <row r="15">
          <cell r="B15" t="str">
            <v>Dutch HACCP</v>
          </cell>
        </row>
        <row r="16">
          <cell r="B16" t="str">
            <v>EBtrust</v>
          </cell>
        </row>
        <row r="17">
          <cell r="B17" t="str">
            <v>EfBV</v>
          </cell>
        </row>
        <row r="18">
          <cell r="B18" t="str">
            <v>EMAS</v>
          </cell>
        </row>
        <row r="19">
          <cell r="B19" t="str">
            <v>EN 729</v>
          </cell>
        </row>
        <row r="20">
          <cell r="B20" t="str">
            <v>EN 729-2</v>
          </cell>
        </row>
        <row r="21">
          <cell r="B21" t="str">
            <v>EPD</v>
          </cell>
        </row>
        <row r="22">
          <cell r="B22" t="str">
            <v>ESD S20.20</v>
          </cell>
        </row>
        <row r="23">
          <cell r="B23" t="str">
            <v>EUREPGAP</v>
          </cell>
        </row>
        <row r="24">
          <cell r="B24" t="str">
            <v>GMP</v>
          </cell>
        </row>
        <row r="25">
          <cell r="B25" t="str">
            <v>IFS</v>
          </cell>
        </row>
        <row r="26">
          <cell r="B26" t="str">
            <v>ISO 13485</v>
          </cell>
        </row>
        <row r="27">
          <cell r="B27" t="str">
            <v>ISO 13485:2003</v>
          </cell>
        </row>
        <row r="28">
          <cell r="B28" t="str">
            <v xml:space="preserve">ISO 14000:2004 </v>
          </cell>
        </row>
        <row r="29">
          <cell r="B29" t="str">
            <v>ISO 14001 / OHSAS 18001</v>
          </cell>
        </row>
        <row r="30">
          <cell r="B30" t="str">
            <v>ISO 14001:1996</v>
          </cell>
        </row>
        <row r="31">
          <cell r="B31" t="str">
            <v>ISO 14001:2004</v>
          </cell>
        </row>
        <row r="32">
          <cell r="B32" t="str">
            <v>ISO 14001-EMAS</v>
          </cell>
        </row>
        <row r="33">
          <cell r="B33" t="str">
            <v>ISO 14001-ISO 9001-OSHAS</v>
          </cell>
        </row>
        <row r="34">
          <cell r="B34" t="str">
            <v>ISO 22000</v>
          </cell>
        </row>
        <row r="35">
          <cell r="B35" t="str">
            <v>ISO 29001</v>
          </cell>
        </row>
        <row r="36">
          <cell r="B36" t="str">
            <v>ISO 9001 / ISO 14001</v>
          </cell>
        </row>
        <row r="37">
          <cell r="B37" t="str">
            <v>ISO 9001 / ISO 29001</v>
          </cell>
        </row>
        <row r="38">
          <cell r="B38" t="str">
            <v>ISO 9001 / OHSAS 18001</v>
          </cell>
        </row>
        <row r="39">
          <cell r="B39" t="str">
            <v>ISO 9001:2000</v>
          </cell>
        </row>
        <row r="40">
          <cell r="B40" t="str">
            <v>ISO/TS 16949:2002</v>
          </cell>
        </row>
        <row r="41">
          <cell r="B41" t="str">
            <v>ISO9001-TickIT</v>
          </cell>
        </row>
        <row r="42">
          <cell r="B42" t="str">
            <v>JAS-ANZ 4801</v>
          </cell>
        </row>
        <row r="43">
          <cell r="B43" t="str">
            <v>OHSAS 18001 / AFS 2001:1</v>
          </cell>
        </row>
        <row r="44">
          <cell r="B44" t="str">
            <v>OHSAS 18001:1999</v>
          </cell>
        </row>
        <row r="45">
          <cell r="B45" t="str">
            <v>QS 9000</v>
          </cell>
        </row>
        <row r="46">
          <cell r="B46" t="str">
            <v xml:space="preserve">RC 14001 </v>
          </cell>
        </row>
        <row r="47">
          <cell r="B47" t="str">
            <v>SA 8000</v>
          </cell>
        </row>
        <row r="48">
          <cell r="B48" t="str">
            <v>SCC / VDA</v>
          </cell>
        </row>
        <row r="49">
          <cell r="B49" t="str">
            <v>SCC**:1998</v>
          </cell>
        </row>
        <row r="50">
          <cell r="B50" t="str">
            <v>SCC**:2002</v>
          </cell>
        </row>
        <row r="51">
          <cell r="B51" t="str">
            <v>SCC*:1998</v>
          </cell>
        </row>
        <row r="52">
          <cell r="B52" t="str">
            <v>SCC*:2002</v>
          </cell>
        </row>
        <row r="53">
          <cell r="B53" t="str">
            <v>SCP</v>
          </cell>
        </row>
        <row r="54">
          <cell r="B54" t="str">
            <v>SS 624070</v>
          </cell>
        </row>
        <row r="55">
          <cell r="B55" t="str">
            <v>SS 627799</v>
          </cell>
        </row>
        <row r="56">
          <cell r="B56" t="str">
            <v>TE 9000</v>
          </cell>
        </row>
        <row r="57">
          <cell r="B57" t="str">
            <v>TL 9000</v>
          </cell>
        </row>
        <row r="58">
          <cell r="B58" t="str">
            <v>VCA* 2000</v>
          </cell>
        </row>
        <row r="59">
          <cell r="B59" t="str">
            <v>VCA* 2004</v>
          </cell>
        </row>
        <row r="60">
          <cell r="B60" t="str">
            <v>VCA** 2000</v>
          </cell>
        </row>
        <row r="61">
          <cell r="B61" t="str">
            <v>VCA** 2004</v>
          </cell>
        </row>
        <row r="62">
          <cell r="B62" t="str">
            <v>VDA 6.1</v>
          </cell>
        </row>
        <row r="63">
          <cell r="B63" t="str">
            <v>VDA 6.2</v>
          </cell>
        </row>
        <row r="64">
          <cell r="B64" t="str">
            <v>VDA 6.4</v>
          </cell>
        </row>
        <row r="65">
          <cell r="B65" t="str">
            <v>WLA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sheetName val="DETAIL-QTR4-02"/>
      <sheetName val="Plant Rating"/>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F"/>
      <sheetName val="QIWW"/>
      <sheetName val="CWRW"/>
    </sheetNames>
    <sheetDataSet>
      <sheetData sheetId="0" refreshError="1"/>
      <sheetData sheetId="1" refreshError="1"/>
      <sheetData sheetId="2" refreshError="1"/>
      <sheetData sheetId="3">
        <row r="1">
          <cell r="A1" t="str">
            <v>SR. NO.</v>
          </cell>
          <cell r="B1" t="str">
            <v>DESCRIPTION</v>
          </cell>
          <cell r="C1" t="str">
            <v>FILE NO.</v>
          </cell>
          <cell r="D1" t="str">
            <v>REMARKS</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MEA"/>
      <sheetName val="#REF!"/>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data"/>
      <sheetName val="Sheet1"/>
      <sheetName val="ORIGINALMANISH"/>
      <sheetName val="DETAILS"/>
      <sheetName val="packopening"/>
      <sheetName val="Sheet3"/>
    </sheetNames>
    <sheetDataSet>
      <sheetData sheetId="0" refreshError="1"/>
      <sheetData sheetId="1">
        <row r="2">
          <cell r="A2" t="str">
            <v>000000767XP</v>
          </cell>
          <cell r="B2">
            <v>1</v>
          </cell>
        </row>
        <row r="3">
          <cell r="A3" t="str">
            <v>000000768XP</v>
          </cell>
          <cell r="B3">
            <v>1</v>
          </cell>
        </row>
        <row r="4">
          <cell r="A4" t="str">
            <v>000021433R1</v>
          </cell>
          <cell r="B4">
            <v>10000</v>
          </cell>
        </row>
        <row r="5">
          <cell r="A5" t="str">
            <v>000103028</v>
          </cell>
          <cell r="B5">
            <v>800</v>
          </cell>
        </row>
        <row r="6">
          <cell r="A6" t="str">
            <v>000109461</v>
          </cell>
          <cell r="B6">
            <v>3000</v>
          </cell>
        </row>
        <row r="7">
          <cell r="A7" t="str">
            <v>000114607</v>
          </cell>
          <cell r="B7">
            <v>800</v>
          </cell>
        </row>
        <row r="8">
          <cell r="A8" t="str">
            <v>000124556</v>
          </cell>
          <cell r="B8">
            <v>2000</v>
          </cell>
        </row>
        <row r="9">
          <cell r="A9" t="str">
            <v>000141244</v>
          </cell>
          <cell r="B9">
            <v>1600</v>
          </cell>
        </row>
        <row r="10">
          <cell r="A10" t="str">
            <v>000141284</v>
          </cell>
          <cell r="B10">
            <v>500</v>
          </cell>
        </row>
        <row r="11">
          <cell r="A11" t="str">
            <v>000179817</v>
          </cell>
          <cell r="B11">
            <v>1000</v>
          </cell>
        </row>
        <row r="12">
          <cell r="A12" t="str">
            <v>000179819</v>
          </cell>
          <cell r="B12">
            <v>800</v>
          </cell>
        </row>
        <row r="13">
          <cell r="A13" t="str">
            <v>000179839</v>
          </cell>
          <cell r="B13">
            <v>700</v>
          </cell>
        </row>
        <row r="14">
          <cell r="A14" t="str">
            <v>000179840</v>
          </cell>
          <cell r="B14">
            <v>600</v>
          </cell>
        </row>
        <row r="15">
          <cell r="A15" t="str">
            <v>000179895</v>
          </cell>
          <cell r="B15">
            <v>150</v>
          </cell>
        </row>
        <row r="16">
          <cell r="A16" t="str">
            <v>000186334</v>
          </cell>
          <cell r="B16">
            <v>175</v>
          </cell>
        </row>
        <row r="17">
          <cell r="A17" t="str">
            <v>000252739R1</v>
          </cell>
          <cell r="B17">
            <v>10000</v>
          </cell>
        </row>
        <row r="18">
          <cell r="A18" t="str">
            <v>000271558</v>
          </cell>
          <cell r="B18">
            <v>150</v>
          </cell>
        </row>
        <row r="19">
          <cell r="A19" t="str">
            <v>000271631</v>
          </cell>
          <cell r="B19">
            <v>100</v>
          </cell>
        </row>
        <row r="20">
          <cell r="A20" t="str">
            <v>000340340R1</v>
          </cell>
          <cell r="B20">
            <v>300</v>
          </cell>
        </row>
        <row r="21">
          <cell r="A21" t="str">
            <v>000615167R1</v>
          </cell>
          <cell r="B21">
            <v>2000</v>
          </cell>
        </row>
        <row r="22">
          <cell r="A22" t="str">
            <v>000703984R1</v>
          </cell>
          <cell r="B22">
            <v>1000</v>
          </cell>
        </row>
        <row r="23">
          <cell r="A23" t="str">
            <v>000704385R1</v>
          </cell>
          <cell r="B23">
            <v>400</v>
          </cell>
        </row>
        <row r="24">
          <cell r="A24" t="str">
            <v>000704387R1</v>
          </cell>
          <cell r="B24">
            <v>10</v>
          </cell>
        </row>
        <row r="25">
          <cell r="A25" t="str">
            <v>000704744R4</v>
          </cell>
          <cell r="B25">
            <v>5</v>
          </cell>
        </row>
        <row r="26">
          <cell r="A26" t="str">
            <v>000704757R3</v>
          </cell>
          <cell r="B26">
            <v>160</v>
          </cell>
        </row>
        <row r="27">
          <cell r="A27" t="str">
            <v>000705233R1</v>
          </cell>
          <cell r="B27">
            <v>500</v>
          </cell>
        </row>
        <row r="28">
          <cell r="A28" t="str">
            <v>000708117R1</v>
          </cell>
          <cell r="B28">
            <v>800</v>
          </cell>
        </row>
        <row r="29">
          <cell r="A29" t="str">
            <v>000708117R2</v>
          </cell>
          <cell r="B29">
            <v>1200</v>
          </cell>
        </row>
        <row r="30">
          <cell r="A30" t="str">
            <v>000708996R1</v>
          </cell>
          <cell r="B30">
            <v>200</v>
          </cell>
        </row>
        <row r="31">
          <cell r="A31" t="str">
            <v>000708999R1</v>
          </cell>
          <cell r="B31">
            <v>20000</v>
          </cell>
        </row>
        <row r="32">
          <cell r="A32" t="str">
            <v>000709252R2</v>
          </cell>
          <cell r="B32">
            <v>100</v>
          </cell>
        </row>
        <row r="33">
          <cell r="A33" t="str">
            <v>000751054R1</v>
          </cell>
          <cell r="B33">
            <v>24</v>
          </cell>
        </row>
        <row r="34">
          <cell r="A34" t="str">
            <v>000751055R3</v>
          </cell>
          <cell r="B34">
            <v>8</v>
          </cell>
        </row>
        <row r="35">
          <cell r="A35" t="str">
            <v>000751056R1</v>
          </cell>
          <cell r="B35">
            <v>36</v>
          </cell>
        </row>
        <row r="36">
          <cell r="A36" t="str">
            <v>000751059R1</v>
          </cell>
          <cell r="B36">
            <v>100</v>
          </cell>
        </row>
        <row r="37">
          <cell r="A37" t="str">
            <v>000751062R1</v>
          </cell>
          <cell r="B37">
            <v>50</v>
          </cell>
        </row>
        <row r="38">
          <cell r="A38" t="str">
            <v>000751071R1</v>
          </cell>
          <cell r="B38">
            <v>8</v>
          </cell>
        </row>
        <row r="39">
          <cell r="A39" t="str">
            <v>000751081R1</v>
          </cell>
          <cell r="B39">
            <v>200</v>
          </cell>
        </row>
        <row r="40">
          <cell r="A40" t="str">
            <v>000751113R3</v>
          </cell>
          <cell r="B40">
            <v>6</v>
          </cell>
        </row>
        <row r="41">
          <cell r="A41" t="str">
            <v>000751120R4</v>
          </cell>
          <cell r="B41">
            <v>250</v>
          </cell>
        </row>
        <row r="42">
          <cell r="A42" t="str">
            <v>000751146R1</v>
          </cell>
          <cell r="B42">
            <v>1800</v>
          </cell>
        </row>
        <row r="43">
          <cell r="A43" t="str">
            <v>000751181R1</v>
          </cell>
          <cell r="B43">
            <v>1</v>
          </cell>
        </row>
        <row r="44">
          <cell r="A44" t="str">
            <v>000751441R4</v>
          </cell>
          <cell r="B44">
            <v>3000</v>
          </cell>
        </row>
        <row r="45">
          <cell r="A45" t="str">
            <v>000751472R1</v>
          </cell>
          <cell r="B45">
            <v>12000</v>
          </cell>
        </row>
        <row r="46">
          <cell r="A46" t="str">
            <v>001082010R2</v>
          </cell>
          <cell r="B46">
            <v>2000</v>
          </cell>
        </row>
        <row r="47">
          <cell r="A47" t="str">
            <v>001082012R2</v>
          </cell>
          <cell r="B47">
            <v>3000</v>
          </cell>
        </row>
        <row r="48">
          <cell r="A48" t="str">
            <v>001082013R2</v>
          </cell>
          <cell r="B48">
            <v>2000</v>
          </cell>
        </row>
        <row r="49">
          <cell r="A49" t="str">
            <v>001082014R2</v>
          </cell>
          <cell r="B49">
            <v>3000</v>
          </cell>
        </row>
        <row r="50">
          <cell r="A50" t="str">
            <v>001082185R2</v>
          </cell>
          <cell r="B50">
            <v>3000</v>
          </cell>
        </row>
        <row r="51">
          <cell r="A51" t="str">
            <v>001099206R91</v>
          </cell>
          <cell r="B51">
            <v>38</v>
          </cell>
        </row>
        <row r="52">
          <cell r="A52" t="str">
            <v>001099267R91</v>
          </cell>
          <cell r="B52">
            <v>18</v>
          </cell>
        </row>
        <row r="53">
          <cell r="A53" t="str">
            <v>001099467R91</v>
          </cell>
          <cell r="B53">
            <v>120</v>
          </cell>
        </row>
        <row r="54">
          <cell r="A54" t="str">
            <v>001099605R91</v>
          </cell>
          <cell r="B54">
            <v>1</v>
          </cell>
        </row>
        <row r="55">
          <cell r="A55" t="str">
            <v>001099606R91</v>
          </cell>
          <cell r="B55">
            <v>1</v>
          </cell>
        </row>
        <row r="56">
          <cell r="A56" t="str">
            <v>001099884R2</v>
          </cell>
          <cell r="B56">
            <v>125</v>
          </cell>
        </row>
        <row r="57">
          <cell r="A57" t="str">
            <v>001121078R1</v>
          </cell>
          <cell r="B57">
            <v>2000</v>
          </cell>
        </row>
        <row r="58">
          <cell r="A58" t="str">
            <v>001121433R1</v>
          </cell>
          <cell r="B58">
            <v>4000</v>
          </cell>
        </row>
        <row r="59">
          <cell r="A59" t="str">
            <v>001127761R92</v>
          </cell>
          <cell r="B59">
            <v>6</v>
          </cell>
        </row>
        <row r="60">
          <cell r="A60" t="str">
            <v>001127763R1</v>
          </cell>
          <cell r="B60">
            <v>4000</v>
          </cell>
        </row>
        <row r="61">
          <cell r="A61" t="str">
            <v>001127790R91</v>
          </cell>
          <cell r="B61">
            <v>300</v>
          </cell>
        </row>
        <row r="62">
          <cell r="A62" t="str">
            <v>001127791R91</v>
          </cell>
          <cell r="B62">
            <v>400</v>
          </cell>
        </row>
        <row r="63">
          <cell r="A63" t="str">
            <v>001127796R91</v>
          </cell>
          <cell r="B63">
            <v>450</v>
          </cell>
        </row>
        <row r="64">
          <cell r="A64" t="str">
            <v>001231984R1</v>
          </cell>
          <cell r="B64">
            <v>1000</v>
          </cell>
        </row>
        <row r="65">
          <cell r="A65" t="str">
            <v>001232925R1</v>
          </cell>
          <cell r="B65">
            <v>5000</v>
          </cell>
        </row>
        <row r="66">
          <cell r="A66" t="str">
            <v>001233280R1</v>
          </cell>
          <cell r="B66">
            <v>5</v>
          </cell>
        </row>
        <row r="67">
          <cell r="A67" t="str">
            <v>001233329R91</v>
          </cell>
          <cell r="B67">
            <v>37</v>
          </cell>
        </row>
        <row r="68">
          <cell r="A68" t="str">
            <v>001233330R91</v>
          </cell>
          <cell r="B68">
            <v>27</v>
          </cell>
        </row>
        <row r="69">
          <cell r="A69" t="str">
            <v>001233548R1</v>
          </cell>
          <cell r="B69">
            <v>500</v>
          </cell>
        </row>
        <row r="70">
          <cell r="A70" t="str">
            <v>001233550R1</v>
          </cell>
          <cell r="B70">
            <v>50</v>
          </cell>
        </row>
        <row r="71">
          <cell r="A71" t="str">
            <v>001233551R1</v>
          </cell>
          <cell r="B71">
            <v>800</v>
          </cell>
        </row>
        <row r="72">
          <cell r="A72" t="str">
            <v>001233552R1</v>
          </cell>
          <cell r="B72">
            <v>400</v>
          </cell>
        </row>
        <row r="73">
          <cell r="A73" t="str">
            <v>001233553R1</v>
          </cell>
          <cell r="B73">
            <v>100</v>
          </cell>
        </row>
        <row r="74">
          <cell r="A74" t="str">
            <v>001233557R1</v>
          </cell>
          <cell r="B74">
            <v>800</v>
          </cell>
        </row>
        <row r="75">
          <cell r="A75" t="str">
            <v>001233558R1</v>
          </cell>
          <cell r="B75">
            <v>2000</v>
          </cell>
        </row>
        <row r="76">
          <cell r="A76" t="str">
            <v>001233559R1</v>
          </cell>
          <cell r="B76">
            <v>600</v>
          </cell>
        </row>
        <row r="77">
          <cell r="A77" t="str">
            <v>001233805R1</v>
          </cell>
          <cell r="B77">
            <v>25</v>
          </cell>
        </row>
        <row r="78">
          <cell r="A78" t="str">
            <v>003040868R3</v>
          </cell>
          <cell r="B78">
            <v>30</v>
          </cell>
        </row>
        <row r="79">
          <cell r="A79" t="str">
            <v>003041319R11</v>
          </cell>
          <cell r="B79">
            <v>1</v>
          </cell>
        </row>
        <row r="80">
          <cell r="A80" t="str">
            <v>003042081R1</v>
          </cell>
          <cell r="B80">
            <v>6000</v>
          </cell>
        </row>
        <row r="81">
          <cell r="A81" t="str">
            <v>003042127R1</v>
          </cell>
          <cell r="B81">
            <v>200</v>
          </cell>
        </row>
        <row r="82">
          <cell r="A82" t="str">
            <v>003043988R2</v>
          </cell>
          <cell r="B82">
            <v>10</v>
          </cell>
        </row>
        <row r="83">
          <cell r="A83" t="str">
            <v>003043990R1</v>
          </cell>
          <cell r="B83">
            <v>12</v>
          </cell>
        </row>
        <row r="84">
          <cell r="A84" t="str">
            <v>003043991R2</v>
          </cell>
          <cell r="B84">
            <v>12</v>
          </cell>
        </row>
        <row r="85">
          <cell r="A85" t="str">
            <v>003044035R1</v>
          </cell>
          <cell r="B85">
            <v>400</v>
          </cell>
        </row>
        <row r="86">
          <cell r="A86" t="str">
            <v>003044036R1</v>
          </cell>
          <cell r="B86">
            <v>600</v>
          </cell>
        </row>
        <row r="87">
          <cell r="A87" t="str">
            <v>003044037R1</v>
          </cell>
          <cell r="B87">
            <v>180</v>
          </cell>
        </row>
        <row r="88">
          <cell r="A88" t="str">
            <v>003044038R1</v>
          </cell>
          <cell r="B88">
            <v>5000</v>
          </cell>
        </row>
        <row r="89">
          <cell r="A89" t="str">
            <v>003044039R1</v>
          </cell>
          <cell r="B89">
            <v>4000</v>
          </cell>
        </row>
        <row r="90">
          <cell r="A90" t="str">
            <v>003044040R1</v>
          </cell>
          <cell r="B90">
            <v>4000</v>
          </cell>
        </row>
        <row r="91">
          <cell r="A91" t="str">
            <v>003063502R91</v>
          </cell>
          <cell r="B91">
            <v>33</v>
          </cell>
        </row>
        <row r="92">
          <cell r="A92" t="str">
            <v>003069349R91</v>
          </cell>
          <cell r="B92">
            <v>39</v>
          </cell>
        </row>
        <row r="93">
          <cell r="A93" t="str">
            <v>003069360R91</v>
          </cell>
          <cell r="B93">
            <v>34</v>
          </cell>
        </row>
        <row r="94">
          <cell r="A94" t="str">
            <v>003069953R1</v>
          </cell>
          <cell r="B94">
            <v>1</v>
          </cell>
        </row>
        <row r="95">
          <cell r="A95" t="str">
            <v>003069954R3</v>
          </cell>
          <cell r="B95">
            <v>5</v>
          </cell>
        </row>
        <row r="96">
          <cell r="A96" t="str">
            <v>003069955R3</v>
          </cell>
          <cell r="B96">
            <v>5</v>
          </cell>
        </row>
        <row r="97">
          <cell r="A97" t="str">
            <v>003069966R91</v>
          </cell>
          <cell r="B97">
            <v>4</v>
          </cell>
        </row>
        <row r="98">
          <cell r="A98" t="str">
            <v>003069967R2</v>
          </cell>
          <cell r="B98">
            <v>1</v>
          </cell>
        </row>
        <row r="99">
          <cell r="A99" t="str">
            <v>003070930R2</v>
          </cell>
          <cell r="B99">
            <v>600</v>
          </cell>
        </row>
        <row r="100">
          <cell r="A100" t="str">
            <v>003071401R4</v>
          </cell>
          <cell r="B100">
            <v>1</v>
          </cell>
        </row>
        <row r="101">
          <cell r="A101" t="str">
            <v>003071402R4</v>
          </cell>
          <cell r="B101">
            <v>1</v>
          </cell>
        </row>
        <row r="102">
          <cell r="A102" t="str">
            <v>003071404R1</v>
          </cell>
          <cell r="B102">
            <v>1000</v>
          </cell>
        </row>
        <row r="103">
          <cell r="A103" t="str">
            <v>003071406R1</v>
          </cell>
          <cell r="B103">
            <v>1500</v>
          </cell>
        </row>
        <row r="104">
          <cell r="A104" t="str">
            <v>003071408R2</v>
          </cell>
          <cell r="B104">
            <v>200</v>
          </cell>
        </row>
        <row r="105">
          <cell r="A105" t="str">
            <v>003071409R2</v>
          </cell>
          <cell r="B105">
            <v>400</v>
          </cell>
        </row>
        <row r="106">
          <cell r="A106" t="str">
            <v>003071409r2</v>
          </cell>
          <cell r="B106">
            <v>400</v>
          </cell>
        </row>
        <row r="107">
          <cell r="A107" t="str">
            <v>003071410R2</v>
          </cell>
          <cell r="B107">
            <v>700</v>
          </cell>
        </row>
        <row r="108">
          <cell r="A108" t="str">
            <v>003110755R3</v>
          </cell>
          <cell r="B108">
            <v>1000</v>
          </cell>
        </row>
        <row r="109">
          <cell r="A109" t="str">
            <v>005551560R2</v>
          </cell>
          <cell r="B109">
            <v>1</v>
          </cell>
        </row>
        <row r="110">
          <cell r="A110" t="str">
            <v>005551561R2</v>
          </cell>
          <cell r="B110">
            <v>1</v>
          </cell>
        </row>
        <row r="111">
          <cell r="A111" t="str">
            <v>005551581R1</v>
          </cell>
          <cell r="B111">
            <v>2000</v>
          </cell>
        </row>
        <row r="112">
          <cell r="A112" t="str">
            <v>005551621R1</v>
          </cell>
          <cell r="B112">
            <v>500</v>
          </cell>
        </row>
        <row r="113">
          <cell r="A113" t="str">
            <v>005551732R1</v>
          </cell>
          <cell r="B113">
            <v>750</v>
          </cell>
        </row>
        <row r="114">
          <cell r="A114" t="str">
            <v>005551733R1</v>
          </cell>
          <cell r="B114">
            <v>1000</v>
          </cell>
        </row>
        <row r="115">
          <cell r="A115" t="str">
            <v>005551734R1</v>
          </cell>
          <cell r="B115">
            <v>2000</v>
          </cell>
        </row>
        <row r="116">
          <cell r="A116" t="str">
            <v>005551735R1</v>
          </cell>
          <cell r="B116">
            <v>500</v>
          </cell>
        </row>
        <row r="117">
          <cell r="A117" t="str">
            <v>005551744R1</v>
          </cell>
          <cell r="B117">
            <v>1</v>
          </cell>
        </row>
        <row r="118">
          <cell r="A118" t="str">
            <v xml:space="preserve">005553385R1             </v>
          </cell>
          <cell r="B118">
            <v>1</v>
          </cell>
        </row>
        <row r="119">
          <cell r="A119" t="str">
            <v xml:space="preserve">005553386R1             </v>
          </cell>
          <cell r="B119">
            <v>5</v>
          </cell>
        </row>
        <row r="120">
          <cell r="A120" t="str">
            <v xml:space="preserve">005553387R1             </v>
          </cell>
          <cell r="B120">
            <v>5</v>
          </cell>
        </row>
        <row r="121">
          <cell r="A121" t="str">
            <v>005553825R2</v>
          </cell>
          <cell r="B121">
            <v>400</v>
          </cell>
        </row>
        <row r="122">
          <cell r="A122" t="str">
            <v>005553826R1</v>
          </cell>
          <cell r="B122">
            <v>500</v>
          </cell>
        </row>
        <row r="123">
          <cell r="A123" t="str">
            <v>005554053R91</v>
          </cell>
          <cell r="B123">
            <v>33</v>
          </cell>
        </row>
        <row r="124">
          <cell r="A124" t="str">
            <v>005554234R92</v>
          </cell>
          <cell r="B124">
            <v>80</v>
          </cell>
        </row>
        <row r="125">
          <cell r="A125" t="str">
            <v>005554668R91</v>
          </cell>
          <cell r="B125">
            <v>1</v>
          </cell>
        </row>
        <row r="126">
          <cell r="A126" t="str">
            <v>005554717R91</v>
          </cell>
          <cell r="B126">
            <v>5</v>
          </cell>
        </row>
        <row r="127">
          <cell r="A127" t="str">
            <v>005554737R1</v>
          </cell>
          <cell r="B127">
            <v>250</v>
          </cell>
        </row>
        <row r="128">
          <cell r="A128" t="str">
            <v>005554788R1</v>
          </cell>
          <cell r="B128">
            <v>400</v>
          </cell>
        </row>
        <row r="129">
          <cell r="A129" t="str">
            <v>005554789R1</v>
          </cell>
          <cell r="B129">
            <v>1</v>
          </cell>
        </row>
        <row r="130">
          <cell r="A130" t="str">
            <v>005554790R1</v>
          </cell>
          <cell r="B130">
            <v>10</v>
          </cell>
        </row>
        <row r="131">
          <cell r="A131" t="str">
            <v>005554791R1</v>
          </cell>
          <cell r="B131">
            <v>30</v>
          </cell>
        </row>
        <row r="132">
          <cell r="A132" t="str">
            <v>005554792R1</v>
          </cell>
          <cell r="B132">
            <v>400</v>
          </cell>
        </row>
        <row r="133">
          <cell r="A133" t="str">
            <v>005554793R1</v>
          </cell>
          <cell r="B133">
            <v>1</v>
          </cell>
        </row>
        <row r="134">
          <cell r="A134" t="str">
            <v>005554794R1</v>
          </cell>
          <cell r="B134">
            <v>36</v>
          </cell>
        </row>
        <row r="135">
          <cell r="A135" t="str">
            <v>005554795R1</v>
          </cell>
          <cell r="B135">
            <v>400</v>
          </cell>
        </row>
        <row r="136">
          <cell r="A136" t="str">
            <v>005554797R2</v>
          </cell>
          <cell r="B136">
            <v>400</v>
          </cell>
        </row>
        <row r="137">
          <cell r="A137" t="str">
            <v>005554798R1</v>
          </cell>
          <cell r="B137">
            <v>500</v>
          </cell>
        </row>
        <row r="138">
          <cell r="A138" t="str">
            <v>005554799R91</v>
          </cell>
          <cell r="B138">
            <v>120</v>
          </cell>
        </row>
        <row r="139">
          <cell r="A139" t="str">
            <v>005554801R1</v>
          </cell>
          <cell r="B139">
            <v>1</v>
          </cell>
        </row>
        <row r="140">
          <cell r="A140" t="str">
            <v>005554802R91</v>
          </cell>
          <cell r="B140">
            <v>180</v>
          </cell>
        </row>
        <row r="141">
          <cell r="A141" t="str">
            <v>005554803R2</v>
          </cell>
          <cell r="B141">
            <v>24</v>
          </cell>
        </row>
        <row r="142">
          <cell r="A142" t="str">
            <v>005554804R91</v>
          </cell>
          <cell r="B142">
            <v>4</v>
          </cell>
        </row>
        <row r="143">
          <cell r="A143" t="str">
            <v>005554809R1</v>
          </cell>
          <cell r="B143">
            <v>100</v>
          </cell>
        </row>
        <row r="144">
          <cell r="A144" t="str">
            <v>005554810R1</v>
          </cell>
          <cell r="B144">
            <v>1</v>
          </cell>
        </row>
        <row r="145">
          <cell r="A145" t="str">
            <v>005554892R91</v>
          </cell>
          <cell r="B145">
            <v>165</v>
          </cell>
        </row>
        <row r="146">
          <cell r="A146" t="str">
            <v>005554893R91</v>
          </cell>
          <cell r="B146">
            <v>50</v>
          </cell>
        </row>
        <row r="147">
          <cell r="A147" t="str">
            <v>005554986R1</v>
          </cell>
          <cell r="B147">
            <v>1000</v>
          </cell>
        </row>
        <row r="148">
          <cell r="A148" t="str">
            <v>005555001R91</v>
          </cell>
          <cell r="B148">
            <v>6</v>
          </cell>
        </row>
        <row r="149">
          <cell r="A149" t="str">
            <v>005555247R1</v>
          </cell>
          <cell r="B149">
            <v>400</v>
          </cell>
        </row>
        <row r="150">
          <cell r="A150" t="str">
            <v>005555248R1</v>
          </cell>
          <cell r="B150">
            <v>300</v>
          </cell>
        </row>
        <row r="151">
          <cell r="A151" t="str">
            <v>005555303R1</v>
          </cell>
          <cell r="B151">
            <v>2000</v>
          </cell>
        </row>
        <row r="152">
          <cell r="A152" t="str">
            <v>005555304R1</v>
          </cell>
          <cell r="B152">
            <v>2000</v>
          </cell>
        </row>
        <row r="153">
          <cell r="A153" t="str">
            <v>005555305R1</v>
          </cell>
          <cell r="B153">
            <v>500</v>
          </cell>
        </row>
        <row r="154">
          <cell r="A154" t="str">
            <v>005555306R1</v>
          </cell>
          <cell r="B154">
            <v>1000</v>
          </cell>
        </row>
        <row r="155">
          <cell r="A155" t="str">
            <v>005555340R2</v>
          </cell>
          <cell r="B155">
            <v>8</v>
          </cell>
        </row>
        <row r="156">
          <cell r="A156" t="str">
            <v>005555711R1</v>
          </cell>
          <cell r="B156">
            <v>600</v>
          </cell>
        </row>
        <row r="157">
          <cell r="A157" t="str">
            <v>005555713R91</v>
          </cell>
          <cell r="B157">
            <v>120</v>
          </cell>
        </row>
        <row r="158">
          <cell r="A158" t="str">
            <v>005555714R1</v>
          </cell>
          <cell r="B158">
            <v>12</v>
          </cell>
        </row>
        <row r="159">
          <cell r="A159" t="str">
            <v>005555715R1</v>
          </cell>
          <cell r="B159">
            <v>1200</v>
          </cell>
        </row>
        <row r="160">
          <cell r="A160" t="str">
            <v>005555717R91</v>
          </cell>
          <cell r="B160">
            <v>1</v>
          </cell>
        </row>
        <row r="161">
          <cell r="A161" t="str">
            <v>005555779R1</v>
          </cell>
          <cell r="B161">
            <v>1</v>
          </cell>
        </row>
        <row r="162">
          <cell r="A162" t="str">
            <v>005555814R1</v>
          </cell>
          <cell r="B162">
            <v>3000</v>
          </cell>
        </row>
        <row r="163">
          <cell r="A163" t="str">
            <v>005555827R1</v>
          </cell>
          <cell r="B163">
            <v>125</v>
          </cell>
        </row>
        <row r="164">
          <cell r="A164" t="str">
            <v>005555846R1</v>
          </cell>
          <cell r="B164">
            <v>300</v>
          </cell>
        </row>
        <row r="165">
          <cell r="A165" t="str">
            <v>005555927R1</v>
          </cell>
          <cell r="B165">
            <v>400</v>
          </cell>
        </row>
        <row r="166">
          <cell r="A166" t="str">
            <v>005555929R11</v>
          </cell>
          <cell r="B166">
            <v>50</v>
          </cell>
        </row>
        <row r="167">
          <cell r="A167" t="str">
            <v>005555962R1</v>
          </cell>
          <cell r="B167">
            <v>1500</v>
          </cell>
        </row>
        <row r="168">
          <cell r="A168" t="str">
            <v>005556133R1</v>
          </cell>
          <cell r="B168">
            <v>1</v>
          </cell>
        </row>
        <row r="169">
          <cell r="A169" t="str">
            <v>005556185R1</v>
          </cell>
          <cell r="B169">
            <v>1000</v>
          </cell>
        </row>
        <row r="170">
          <cell r="A170" t="str">
            <v>005556200R1</v>
          </cell>
          <cell r="B170">
            <v>400</v>
          </cell>
        </row>
        <row r="171">
          <cell r="A171" t="str">
            <v>005556201R1</v>
          </cell>
          <cell r="B171">
            <v>400</v>
          </cell>
        </row>
        <row r="172">
          <cell r="A172" t="str">
            <v>005556221R91</v>
          </cell>
          <cell r="B172">
            <v>1</v>
          </cell>
        </row>
        <row r="173">
          <cell r="A173" t="str">
            <v>005556232R91</v>
          </cell>
          <cell r="B173">
            <v>1</v>
          </cell>
        </row>
        <row r="174">
          <cell r="A174" t="str">
            <v>005556239R1</v>
          </cell>
          <cell r="B174">
            <v>12</v>
          </cell>
        </row>
        <row r="175">
          <cell r="A175" t="str">
            <v>005556368R1</v>
          </cell>
          <cell r="B175">
            <v>25</v>
          </cell>
        </row>
        <row r="176">
          <cell r="A176" t="str">
            <v>005556422R1</v>
          </cell>
          <cell r="B176">
            <v>300</v>
          </cell>
        </row>
        <row r="177">
          <cell r="A177" t="str">
            <v>005556454R91</v>
          </cell>
          <cell r="B177">
            <v>1</v>
          </cell>
        </row>
        <row r="178">
          <cell r="A178" t="str">
            <v>005556455R91</v>
          </cell>
          <cell r="B178">
            <v>1</v>
          </cell>
        </row>
        <row r="179">
          <cell r="A179" t="str">
            <v>005556456R91</v>
          </cell>
          <cell r="B179">
            <v>1</v>
          </cell>
        </row>
        <row r="180">
          <cell r="A180" t="str">
            <v>005556457R91</v>
          </cell>
          <cell r="B180">
            <v>1</v>
          </cell>
        </row>
        <row r="181">
          <cell r="A181" t="str">
            <v xml:space="preserve">005556458R91 </v>
          </cell>
          <cell r="B181">
            <v>1</v>
          </cell>
        </row>
        <row r="182">
          <cell r="A182" t="str">
            <v>005556470R91</v>
          </cell>
          <cell r="B182">
            <v>200</v>
          </cell>
        </row>
        <row r="183">
          <cell r="A183" t="str">
            <v>005556518R91</v>
          </cell>
          <cell r="B183">
            <v>1</v>
          </cell>
        </row>
        <row r="184">
          <cell r="A184" t="str">
            <v>005556519R91</v>
          </cell>
          <cell r="B184">
            <v>1</v>
          </cell>
        </row>
        <row r="185">
          <cell r="A185" t="str">
            <v>TC02/027</v>
          </cell>
          <cell r="B185">
            <v>1</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cc bud rev"/>
      <sheetName val="cc bud"/>
      <sheetName val="man comp"/>
      <sheetName val="manpower"/>
      <sheetName val="OVERTIME"/>
      <sheetName val="COMPARISON"/>
      <sheetName val="P&amp;L BUDGET"/>
      <sheetName val="salary per pers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41"/>
  <sheetViews>
    <sheetView view="pageBreakPreview" topLeftCell="A10" zoomScale="80" zoomScaleNormal="100" zoomScaleSheetLayoutView="80" workbookViewId="0">
      <selection activeCell="F13" sqref="F13"/>
    </sheetView>
  </sheetViews>
  <sheetFormatPr defaultRowHeight="14.25"/>
  <cols>
    <col min="1" max="1" width="9.140625" style="188"/>
    <col min="2" max="2" width="12.28515625" style="188" customWidth="1"/>
    <col min="3" max="3" width="8.5703125" style="188" customWidth="1"/>
    <col min="4" max="5" width="14.42578125" style="188" customWidth="1"/>
    <col min="6" max="6" width="15.7109375" style="188" customWidth="1"/>
    <col min="7" max="7" width="14.42578125" style="188" customWidth="1"/>
    <col min="8" max="8" width="3.85546875" style="188" customWidth="1"/>
    <col min="9" max="9" width="15.42578125" style="188" customWidth="1"/>
    <col min="10" max="257" width="9.140625" style="188"/>
    <col min="258" max="258" width="12.28515625" style="188" customWidth="1"/>
    <col min="259" max="259" width="8.5703125" style="188" customWidth="1"/>
    <col min="260" max="263" width="14.42578125" style="188" customWidth="1"/>
    <col min="264" max="264" width="3.85546875" style="188" customWidth="1"/>
    <col min="265" max="265" width="15.42578125" style="188" customWidth="1"/>
    <col min="266" max="513" width="9.140625" style="188"/>
    <col min="514" max="514" width="12.28515625" style="188" customWidth="1"/>
    <col min="515" max="515" width="8.5703125" style="188" customWidth="1"/>
    <col min="516" max="519" width="14.42578125" style="188" customWidth="1"/>
    <col min="520" max="520" width="3.85546875" style="188" customWidth="1"/>
    <col min="521" max="521" width="15.42578125" style="188" customWidth="1"/>
    <col min="522" max="769" width="9.140625" style="188"/>
    <col min="770" max="770" width="12.28515625" style="188" customWidth="1"/>
    <col min="771" max="771" width="8.5703125" style="188" customWidth="1"/>
    <col min="772" max="775" width="14.42578125" style="188" customWidth="1"/>
    <col min="776" max="776" width="3.85546875" style="188" customWidth="1"/>
    <col min="777" max="777" width="15.42578125" style="188" customWidth="1"/>
    <col min="778" max="1025" width="9.140625" style="188"/>
    <col min="1026" max="1026" width="12.28515625" style="188" customWidth="1"/>
    <col min="1027" max="1027" width="8.5703125" style="188" customWidth="1"/>
    <col min="1028" max="1031" width="14.42578125" style="188" customWidth="1"/>
    <col min="1032" max="1032" width="3.85546875" style="188" customWidth="1"/>
    <col min="1033" max="1033" width="15.42578125" style="188" customWidth="1"/>
    <col min="1034" max="1281" width="9.140625" style="188"/>
    <col min="1282" max="1282" width="12.28515625" style="188" customWidth="1"/>
    <col min="1283" max="1283" width="8.5703125" style="188" customWidth="1"/>
    <col min="1284" max="1287" width="14.42578125" style="188" customWidth="1"/>
    <col min="1288" max="1288" width="3.85546875" style="188" customWidth="1"/>
    <col min="1289" max="1289" width="15.42578125" style="188" customWidth="1"/>
    <col min="1290" max="1537" width="9.140625" style="188"/>
    <col min="1538" max="1538" width="12.28515625" style="188" customWidth="1"/>
    <col min="1539" max="1539" width="8.5703125" style="188" customWidth="1"/>
    <col min="1540" max="1543" width="14.42578125" style="188" customWidth="1"/>
    <col min="1544" max="1544" width="3.85546875" style="188" customWidth="1"/>
    <col min="1545" max="1545" width="15.42578125" style="188" customWidth="1"/>
    <col min="1546" max="1793" width="9.140625" style="188"/>
    <col min="1794" max="1794" width="12.28515625" style="188" customWidth="1"/>
    <col min="1795" max="1795" width="8.5703125" style="188" customWidth="1"/>
    <col min="1796" max="1799" width="14.42578125" style="188" customWidth="1"/>
    <col min="1800" max="1800" width="3.85546875" style="188" customWidth="1"/>
    <col min="1801" max="1801" width="15.42578125" style="188" customWidth="1"/>
    <col min="1802" max="2049" width="9.140625" style="188"/>
    <col min="2050" max="2050" width="12.28515625" style="188" customWidth="1"/>
    <col min="2051" max="2051" width="8.5703125" style="188" customWidth="1"/>
    <col min="2052" max="2055" width="14.42578125" style="188" customWidth="1"/>
    <col min="2056" max="2056" width="3.85546875" style="188" customWidth="1"/>
    <col min="2057" max="2057" width="15.42578125" style="188" customWidth="1"/>
    <col min="2058" max="2305" width="9.140625" style="188"/>
    <col min="2306" max="2306" width="12.28515625" style="188" customWidth="1"/>
    <col min="2307" max="2307" width="8.5703125" style="188" customWidth="1"/>
    <col min="2308" max="2311" width="14.42578125" style="188" customWidth="1"/>
    <col min="2312" max="2312" width="3.85546875" style="188" customWidth="1"/>
    <col min="2313" max="2313" width="15.42578125" style="188" customWidth="1"/>
    <col min="2314" max="2561" width="9.140625" style="188"/>
    <col min="2562" max="2562" width="12.28515625" style="188" customWidth="1"/>
    <col min="2563" max="2563" width="8.5703125" style="188" customWidth="1"/>
    <col min="2564" max="2567" width="14.42578125" style="188" customWidth="1"/>
    <col min="2568" max="2568" width="3.85546875" style="188" customWidth="1"/>
    <col min="2569" max="2569" width="15.42578125" style="188" customWidth="1"/>
    <col min="2570" max="2817" width="9.140625" style="188"/>
    <col min="2818" max="2818" width="12.28515625" style="188" customWidth="1"/>
    <col min="2819" max="2819" width="8.5703125" style="188" customWidth="1"/>
    <col min="2820" max="2823" width="14.42578125" style="188" customWidth="1"/>
    <col min="2824" max="2824" width="3.85546875" style="188" customWidth="1"/>
    <col min="2825" max="2825" width="15.42578125" style="188" customWidth="1"/>
    <col min="2826" max="3073" width="9.140625" style="188"/>
    <col min="3074" max="3074" width="12.28515625" style="188" customWidth="1"/>
    <col min="3075" max="3075" width="8.5703125" style="188" customWidth="1"/>
    <col min="3076" max="3079" width="14.42578125" style="188" customWidth="1"/>
    <col min="3080" max="3080" width="3.85546875" style="188" customWidth="1"/>
    <col min="3081" max="3081" width="15.42578125" style="188" customWidth="1"/>
    <col min="3082" max="3329" width="9.140625" style="188"/>
    <col min="3330" max="3330" width="12.28515625" style="188" customWidth="1"/>
    <col min="3331" max="3331" width="8.5703125" style="188" customWidth="1"/>
    <col min="3332" max="3335" width="14.42578125" style="188" customWidth="1"/>
    <col min="3336" max="3336" width="3.85546875" style="188" customWidth="1"/>
    <col min="3337" max="3337" width="15.42578125" style="188" customWidth="1"/>
    <col min="3338" max="3585" width="9.140625" style="188"/>
    <col min="3586" max="3586" width="12.28515625" style="188" customWidth="1"/>
    <col min="3587" max="3587" width="8.5703125" style="188" customWidth="1"/>
    <col min="3588" max="3591" width="14.42578125" style="188" customWidth="1"/>
    <col min="3592" max="3592" width="3.85546875" style="188" customWidth="1"/>
    <col min="3593" max="3593" width="15.42578125" style="188" customWidth="1"/>
    <col min="3594" max="3841" width="9.140625" style="188"/>
    <col min="3842" max="3842" width="12.28515625" style="188" customWidth="1"/>
    <col min="3843" max="3843" width="8.5703125" style="188" customWidth="1"/>
    <col min="3844" max="3847" width="14.42578125" style="188" customWidth="1"/>
    <col min="3848" max="3848" width="3.85546875" style="188" customWidth="1"/>
    <col min="3849" max="3849" width="15.42578125" style="188" customWidth="1"/>
    <col min="3850" max="4097" width="9.140625" style="188"/>
    <col min="4098" max="4098" width="12.28515625" style="188" customWidth="1"/>
    <col min="4099" max="4099" width="8.5703125" style="188" customWidth="1"/>
    <col min="4100" max="4103" width="14.42578125" style="188" customWidth="1"/>
    <col min="4104" max="4104" width="3.85546875" style="188" customWidth="1"/>
    <col min="4105" max="4105" width="15.42578125" style="188" customWidth="1"/>
    <col min="4106" max="4353" width="9.140625" style="188"/>
    <col min="4354" max="4354" width="12.28515625" style="188" customWidth="1"/>
    <col min="4355" max="4355" width="8.5703125" style="188" customWidth="1"/>
    <col min="4356" max="4359" width="14.42578125" style="188" customWidth="1"/>
    <col min="4360" max="4360" width="3.85546875" style="188" customWidth="1"/>
    <col min="4361" max="4361" width="15.42578125" style="188" customWidth="1"/>
    <col min="4362" max="4609" width="9.140625" style="188"/>
    <col min="4610" max="4610" width="12.28515625" style="188" customWidth="1"/>
    <col min="4611" max="4611" width="8.5703125" style="188" customWidth="1"/>
    <col min="4612" max="4615" width="14.42578125" style="188" customWidth="1"/>
    <col min="4616" max="4616" width="3.85546875" style="188" customWidth="1"/>
    <col min="4617" max="4617" width="15.42578125" style="188" customWidth="1"/>
    <col min="4618" max="4865" width="9.140625" style="188"/>
    <col min="4866" max="4866" width="12.28515625" style="188" customWidth="1"/>
    <col min="4867" max="4867" width="8.5703125" style="188" customWidth="1"/>
    <col min="4868" max="4871" width="14.42578125" style="188" customWidth="1"/>
    <col min="4872" max="4872" width="3.85546875" style="188" customWidth="1"/>
    <col min="4873" max="4873" width="15.42578125" style="188" customWidth="1"/>
    <col min="4874" max="5121" width="9.140625" style="188"/>
    <col min="5122" max="5122" width="12.28515625" style="188" customWidth="1"/>
    <col min="5123" max="5123" width="8.5703125" style="188" customWidth="1"/>
    <col min="5124" max="5127" width="14.42578125" style="188" customWidth="1"/>
    <col min="5128" max="5128" width="3.85546875" style="188" customWidth="1"/>
    <col min="5129" max="5129" width="15.42578125" style="188" customWidth="1"/>
    <col min="5130" max="5377" width="9.140625" style="188"/>
    <col min="5378" max="5378" width="12.28515625" style="188" customWidth="1"/>
    <col min="5379" max="5379" width="8.5703125" style="188" customWidth="1"/>
    <col min="5380" max="5383" width="14.42578125" style="188" customWidth="1"/>
    <col min="5384" max="5384" width="3.85546875" style="188" customWidth="1"/>
    <col min="5385" max="5385" width="15.42578125" style="188" customWidth="1"/>
    <col min="5386" max="5633" width="9.140625" style="188"/>
    <col min="5634" max="5634" width="12.28515625" style="188" customWidth="1"/>
    <col min="5635" max="5635" width="8.5703125" style="188" customWidth="1"/>
    <col min="5636" max="5639" width="14.42578125" style="188" customWidth="1"/>
    <col min="5640" max="5640" width="3.85546875" style="188" customWidth="1"/>
    <col min="5641" max="5641" width="15.42578125" style="188" customWidth="1"/>
    <col min="5642" max="5889" width="9.140625" style="188"/>
    <col min="5890" max="5890" width="12.28515625" style="188" customWidth="1"/>
    <col min="5891" max="5891" width="8.5703125" style="188" customWidth="1"/>
    <col min="5892" max="5895" width="14.42578125" style="188" customWidth="1"/>
    <col min="5896" max="5896" width="3.85546875" style="188" customWidth="1"/>
    <col min="5897" max="5897" width="15.42578125" style="188" customWidth="1"/>
    <col min="5898" max="6145" width="9.140625" style="188"/>
    <col min="6146" max="6146" width="12.28515625" style="188" customWidth="1"/>
    <col min="6147" max="6147" width="8.5703125" style="188" customWidth="1"/>
    <col min="6148" max="6151" width="14.42578125" style="188" customWidth="1"/>
    <col min="6152" max="6152" width="3.85546875" style="188" customWidth="1"/>
    <col min="6153" max="6153" width="15.42578125" style="188" customWidth="1"/>
    <col min="6154" max="6401" width="9.140625" style="188"/>
    <col min="6402" max="6402" width="12.28515625" style="188" customWidth="1"/>
    <col min="6403" max="6403" width="8.5703125" style="188" customWidth="1"/>
    <col min="6404" max="6407" width="14.42578125" style="188" customWidth="1"/>
    <col min="6408" max="6408" width="3.85546875" style="188" customWidth="1"/>
    <col min="6409" max="6409" width="15.42578125" style="188" customWidth="1"/>
    <col min="6410" max="6657" width="9.140625" style="188"/>
    <col min="6658" max="6658" width="12.28515625" style="188" customWidth="1"/>
    <col min="6659" max="6659" width="8.5703125" style="188" customWidth="1"/>
    <col min="6660" max="6663" width="14.42578125" style="188" customWidth="1"/>
    <col min="6664" max="6664" width="3.85546875" style="188" customWidth="1"/>
    <col min="6665" max="6665" width="15.42578125" style="188" customWidth="1"/>
    <col min="6666" max="6913" width="9.140625" style="188"/>
    <col min="6914" max="6914" width="12.28515625" style="188" customWidth="1"/>
    <col min="6915" max="6915" width="8.5703125" style="188" customWidth="1"/>
    <col min="6916" max="6919" width="14.42578125" style="188" customWidth="1"/>
    <col min="6920" max="6920" width="3.85546875" style="188" customWidth="1"/>
    <col min="6921" max="6921" width="15.42578125" style="188" customWidth="1"/>
    <col min="6922" max="7169" width="9.140625" style="188"/>
    <col min="7170" max="7170" width="12.28515625" style="188" customWidth="1"/>
    <col min="7171" max="7171" width="8.5703125" style="188" customWidth="1"/>
    <col min="7172" max="7175" width="14.42578125" style="188" customWidth="1"/>
    <col min="7176" max="7176" width="3.85546875" style="188" customWidth="1"/>
    <col min="7177" max="7177" width="15.42578125" style="188" customWidth="1"/>
    <col min="7178" max="7425" width="9.140625" style="188"/>
    <col min="7426" max="7426" width="12.28515625" style="188" customWidth="1"/>
    <col min="7427" max="7427" width="8.5703125" style="188" customWidth="1"/>
    <col min="7428" max="7431" width="14.42578125" style="188" customWidth="1"/>
    <col min="7432" max="7432" width="3.85546875" style="188" customWidth="1"/>
    <col min="7433" max="7433" width="15.42578125" style="188" customWidth="1"/>
    <col min="7434" max="7681" width="9.140625" style="188"/>
    <col min="7682" max="7682" width="12.28515625" style="188" customWidth="1"/>
    <col min="7683" max="7683" width="8.5703125" style="188" customWidth="1"/>
    <col min="7684" max="7687" width="14.42578125" style="188" customWidth="1"/>
    <col min="7688" max="7688" width="3.85546875" style="188" customWidth="1"/>
    <col min="7689" max="7689" width="15.42578125" style="188" customWidth="1"/>
    <col min="7690" max="7937" width="9.140625" style="188"/>
    <col min="7938" max="7938" width="12.28515625" style="188" customWidth="1"/>
    <col min="7939" max="7939" width="8.5703125" style="188" customWidth="1"/>
    <col min="7940" max="7943" width="14.42578125" style="188" customWidth="1"/>
    <col min="7944" max="7944" width="3.85546875" style="188" customWidth="1"/>
    <col min="7945" max="7945" width="15.42578125" style="188" customWidth="1"/>
    <col min="7946" max="8193" width="9.140625" style="188"/>
    <col min="8194" max="8194" width="12.28515625" style="188" customWidth="1"/>
    <col min="8195" max="8195" width="8.5703125" style="188" customWidth="1"/>
    <col min="8196" max="8199" width="14.42578125" style="188" customWidth="1"/>
    <col min="8200" max="8200" width="3.85546875" style="188" customWidth="1"/>
    <col min="8201" max="8201" width="15.42578125" style="188" customWidth="1"/>
    <col min="8202" max="8449" width="9.140625" style="188"/>
    <col min="8450" max="8450" width="12.28515625" style="188" customWidth="1"/>
    <col min="8451" max="8451" width="8.5703125" style="188" customWidth="1"/>
    <col min="8452" max="8455" width="14.42578125" style="188" customWidth="1"/>
    <col min="8456" max="8456" width="3.85546875" style="188" customWidth="1"/>
    <col min="8457" max="8457" width="15.42578125" style="188" customWidth="1"/>
    <col min="8458" max="8705" width="9.140625" style="188"/>
    <col min="8706" max="8706" width="12.28515625" style="188" customWidth="1"/>
    <col min="8707" max="8707" width="8.5703125" style="188" customWidth="1"/>
    <col min="8708" max="8711" width="14.42578125" style="188" customWidth="1"/>
    <col min="8712" max="8712" width="3.85546875" style="188" customWidth="1"/>
    <col min="8713" max="8713" width="15.42578125" style="188" customWidth="1"/>
    <col min="8714" max="8961" width="9.140625" style="188"/>
    <col min="8962" max="8962" width="12.28515625" style="188" customWidth="1"/>
    <col min="8963" max="8963" width="8.5703125" style="188" customWidth="1"/>
    <col min="8964" max="8967" width="14.42578125" style="188" customWidth="1"/>
    <col min="8968" max="8968" width="3.85546875" style="188" customWidth="1"/>
    <col min="8969" max="8969" width="15.42578125" style="188" customWidth="1"/>
    <col min="8970" max="9217" width="9.140625" style="188"/>
    <col min="9218" max="9218" width="12.28515625" style="188" customWidth="1"/>
    <col min="9219" max="9219" width="8.5703125" style="188" customWidth="1"/>
    <col min="9220" max="9223" width="14.42578125" style="188" customWidth="1"/>
    <col min="9224" max="9224" width="3.85546875" style="188" customWidth="1"/>
    <col min="9225" max="9225" width="15.42578125" style="188" customWidth="1"/>
    <col min="9226" max="9473" width="9.140625" style="188"/>
    <col min="9474" max="9474" width="12.28515625" style="188" customWidth="1"/>
    <col min="9475" max="9475" width="8.5703125" style="188" customWidth="1"/>
    <col min="9476" max="9479" width="14.42578125" style="188" customWidth="1"/>
    <col min="9480" max="9480" width="3.85546875" style="188" customWidth="1"/>
    <col min="9481" max="9481" width="15.42578125" style="188" customWidth="1"/>
    <col min="9482" max="9729" width="9.140625" style="188"/>
    <col min="9730" max="9730" width="12.28515625" style="188" customWidth="1"/>
    <col min="9731" max="9731" width="8.5703125" style="188" customWidth="1"/>
    <col min="9732" max="9735" width="14.42578125" style="188" customWidth="1"/>
    <col min="9736" max="9736" width="3.85546875" style="188" customWidth="1"/>
    <col min="9737" max="9737" width="15.42578125" style="188" customWidth="1"/>
    <col min="9738" max="9985" width="9.140625" style="188"/>
    <col min="9986" max="9986" width="12.28515625" style="188" customWidth="1"/>
    <col min="9987" max="9987" width="8.5703125" style="188" customWidth="1"/>
    <col min="9988" max="9991" width="14.42578125" style="188" customWidth="1"/>
    <col min="9992" max="9992" width="3.85546875" style="188" customWidth="1"/>
    <col min="9993" max="9993" width="15.42578125" style="188" customWidth="1"/>
    <col min="9994" max="10241" width="9.140625" style="188"/>
    <col min="10242" max="10242" width="12.28515625" style="188" customWidth="1"/>
    <col min="10243" max="10243" width="8.5703125" style="188" customWidth="1"/>
    <col min="10244" max="10247" width="14.42578125" style="188" customWidth="1"/>
    <col min="10248" max="10248" width="3.85546875" style="188" customWidth="1"/>
    <col min="10249" max="10249" width="15.42578125" style="188" customWidth="1"/>
    <col min="10250" max="10497" width="9.140625" style="188"/>
    <col min="10498" max="10498" width="12.28515625" style="188" customWidth="1"/>
    <col min="10499" max="10499" width="8.5703125" style="188" customWidth="1"/>
    <col min="10500" max="10503" width="14.42578125" style="188" customWidth="1"/>
    <col min="10504" max="10504" width="3.85546875" style="188" customWidth="1"/>
    <col min="10505" max="10505" width="15.42578125" style="188" customWidth="1"/>
    <col min="10506" max="10753" width="9.140625" style="188"/>
    <col min="10754" max="10754" width="12.28515625" style="188" customWidth="1"/>
    <col min="10755" max="10755" width="8.5703125" style="188" customWidth="1"/>
    <col min="10756" max="10759" width="14.42578125" style="188" customWidth="1"/>
    <col min="10760" max="10760" width="3.85546875" style="188" customWidth="1"/>
    <col min="10761" max="10761" width="15.42578125" style="188" customWidth="1"/>
    <col min="10762" max="11009" width="9.140625" style="188"/>
    <col min="11010" max="11010" width="12.28515625" style="188" customWidth="1"/>
    <col min="11011" max="11011" width="8.5703125" style="188" customWidth="1"/>
    <col min="11012" max="11015" width="14.42578125" style="188" customWidth="1"/>
    <col min="11016" max="11016" width="3.85546875" style="188" customWidth="1"/>
    <col min="11017" max="11017" width="15.42578125" style="188" customWidth="1"/>
    <col min="11018" max="11265" width="9.140625" style="188"/>
    <col min="11266" max="11266" width="12.28515625" style="188" customWidth="1"/>
    <col min="11267" max="11267" width="8.5703125" style="188" customWidth="1"/>
    <col min="11268" max="11271" width="14.42578125" style="188" customWidth="1"/>
    <col min="11272" max="11272" width="3.85546875" style="188" customWidth="1"/>
    <col min="11273" max="11273" width="15.42578125" style="188" customWidth="1"/>
    <col min="11274" max="11521" width="9.140625" style="188"/>
    <col min="11522" max="11522" width="12.28515625" style="188" customWidth="1"/>
    <col min="11523" max="11523" width="8.5703125" style="188" customWidth="1"/>
    <col min="11524" max="11527" width="14.42578125" style="188" customWidth="1"/>
    <col min="11528" max="11528" width="3.85546875" style="188" customWidth="1"/>
    <col min="11529" max="11529" width="15.42578125" style="188" customWidth="1"/>
    <col min="11530" max="11777" width="9.140625" style="188"/>
    <col min="11778" max="11778" width="12.28515625" style="188" customWidth="1"/>
    <col min="11779" max="11779" width="8.5703125" style="188" customWidth="1"/>
    <col min="11780" max="11783" width="14.42578125" style="188" customWidth="1"/>
    <col min="11784" max="11784" width="3.85546875" style="188" customWidth="1"/>
    <col min="11785" max="11785" width="15.42578125" style="188" customWidth="1"/>
    <col min="11786" max="12033" width="9.140625" style="188"/>
    <col min="12034" max="12034" width="12.28515625" style="188" customWidth="1"/>
    <col min="12035" max="12035" width="8.5703125" style="188" customWidth="1"/>
    <col min="12036" max="12039" width="14.42578125" style="188" customWidth="1"/>
    <col min="12040" max="12040" width="3.85546875" style="188" customWidth="1"/>
    <col min="12041" max="12041" width="15.42578125" style="188" customWidth="1"/>
    <col min="12042" max="12289" width="9.140625" style="188"/>
    <col min="12290" max="12290" width="12.28515625" style="188" customWidth="1"/>
    <col min="12291" max="12291" width="8.5703125" style="188" customWidth="1"/>
    <col min="12292" max="12295" width="14.42578125" style="188" customWidth="1"/>
    <col min="12296" max="12296" width="3.85546875" style="188" customWidth="1"/>
    <col min="12297" max="12297" width="15.42578125" style="188" customWidth="1"/>
    <col min="12298" max="12545" width="9.140625" style="188"/>
    <col min="12546" max="12546" width="12.28515625" style="188" customWidth="1"/>
    <col min="12547" max="12547" width="8.5703125" style="188" customWidth="1"/>
    <col min="12548" max="12551" width="14.42578125" style="188" customWidth="1"/>
    <col min="12552" max="12552" width="3.85546875" style="188" customWidth="1"/>
    <col min="12553" max="12553" width="15.42578125" style="188" customWidth="1"/>
    <col min="12554" max="12801" width="9.140625" style="188"/>
    <col min="12802" max="12802" width="12.28515625" style="188" customWidth="1"/>
    <col min="12803" max="12803" width="8.5703125" style="188" customWidth="1"/>
    <col min="12804" max="12807" width="14.42578125" style="188" customWidth="1"/>
    <col min="12808" max="12808" width="3.85546875" style="188" customWidth="1"/>
    <col min="12809" max="12809" width="15.42578125" style="188" customWidth="1"/>
    <col min="12810" max="13057" width="9.140625" style="188"/>
    <col min="13058" max="13058" width="12.28515625" style="188" customWidth="1"/>
    <col min="13059" max="13059" width="8.5703125" style="188" customWidth="1"/>
    <col min="13060" max="13063" width="14.42578125" style="188" customWidth="1"/>
    <col min="13064" max="13064" width="3.85546875" style="188" customWidth="1"/>
    <col min="13065" max="13065" width="15.42578125" style="188" customWidth="1"/>
    <col min="13066" max="13313" width="9.140625" style="188"/>
    <col min="13314" max="13314" width="12.28515625" style="188" customWidth="1"/>
    <col min="13315" max="13315" width="8.5703125" style="188" customWidth="1"/>
    <col min="13316" max="13319" width="14.42578125" style="188" customWidth="1"/>
    <col min="13320" max="13320" width="3.85546875" style="188" customWidth="1"/>
    <col min="13321" max="13321" width="15.42578125" style="188" customWidth="1"/>
    <col min="13322" max="13569" width="9.140625" style="188"/>
    <col min="13570" max="13570" width="12.28515625" style="188" customWidth="1"/>
    <col min="13571" max="13571" width="8.5703125" style="188" customWidth="1"/>
    <col min="13572" max="13575" width="14.42578125" style="188" customWidth="1"/>
    <col min="13576" max="13576" width="3.85546875" style="188" customWidth="1"/>
    <col min="13577" max="13577" width="15.42578125" style="188" customWidth="1"/>
    <col min="13578" max="13825" width="9.140625" style="188"/>
    <col min="13826" max="13826" width="12.28515625" style="188" customWidth="1"/>
    <col min="13827" max="13827" width="8.5703125" style="188" customWidth="1"/>
    <col min="13828" max="13831" width="14.42578125" style="188" customWidth="1"/>
    <col min="13832" max="13832" width="3.85546875" style="188" customWidth="1"/>
    <col min="13833" max="13833" width="15.42578125" style="188" customWidth="1"/>
    <col min="13834" max="14081" width="9.140625" style="188"/>
    <col min="14082" max="14082" width="12.28515625" style="188" customWidth="1"/>
    <col min="14083" max="14083" width="8.5703125" style="188" customWidth="1"/>
    <col min="14084" max="14087" width="14.42578125" style="188" customWidth="1"/>
    <col min="14088" max="14088" width="3.85546875" style="188" customWidth="1"/>
    <col min="14089" max="14089" width="15.42578125" style="188" customWidth="1"/>
    <col min="14090" max="14337" width="9.140625" style="188"/>
    <col min="14338" max="14338" width="12.28515625" style="188" customWidth="1"/>
    <col min="14339" max="14339" width="8.5703125" style="188" customWidth="1"/>
    <col min="14340" max="14343" width="14.42578125" style="188" customWidth="1"/>
    <col min="14344" max="14344" width="3.85546875" style="188" customWidth="1"/>
    <col min="14345" max="14345" width="15.42578125" style="188" customWidth="1"/>
    <col min="14346" max="14593" width="9.140625" style="188"/>
    <col min="14594" max="14594" width="12.28515625" style="188" customWidth="1"/>
    <col min="14595" max="14595" width="8.5703125" style="188" customWidth="1"/>
    <col min="14596" max="14599" width="14.42578125" style="188" customWidth="1"/>
    <col min="14600" max="14600" width="3.85546875" style="188" customWidth="1"/>
    <col min="14601" max="14601" width="15.42578125" style="188" customWidth="1"/>
    <col min="14602" max="14849" width="9.140625" style="188"/>
    <col min="14850" max="14850" width="12.28515625" style="188" customWidth="1"/>
    <col min="14851" max="14851" width="8.5703125" style="188" customWidth="1"/>
    <col min="14852" max="14855" width="14.42578125" style="188" customWidth="1"/>
    <col min="14856" max="14856" width="3.85546875" style="188" customWidth="1"/>
    <col min="14857" max="14857" width="15.42578125" style="188" customWidth="1"/>
    <col min="14858" max="15105" width="9.140625" style="188"/>
    <col min="15106" max="15106" width="12.28515625" style="188" customWidth="1"/>
    <col min="15107" max="15107" width="8.5703125" style="188" customWidth="1"/>
    <col min="15108" max="15111" width="14.42578125" style="188" customWidth="1"/>
    <col min="15112" max="15112" width="3.85546875" style="188" customWidth="1"/>
    <col min="15113" max="15113" width="15.42578125" style="188" customWidth="1"/>
    <col min="15114" max="15361" width="9.140625" style="188"/>
    <col min="15362" max="15362" width="12.28515625" style="188" customWidth="1"/>
    <col min="15363" max="15363" width="8.5703125" style="188" customWidth="1"/>
    <col min="15364" max="15367" width="14.42578125" style="188" customWidth="1"/>
    <col min="15368" max="15368" width="3.85546875" style="188" customWidth="1"/>
    <col min="15369" max="15369" width="15.42578125" style="188" customWidth="1"/>
    <col min="15370" max="15617" width="9.140625" style="188"/>
    <col min="15618" max="15618" width="12.28515625" style="188" customWidth="1"/>
    <col min="15619" max="15619" width="8.5703125" style="188" customWidth="1"/>
    <col min="15620" max="15623" width="14.42578125" style="188" customWidth="1"/>
    <col min="15624" max="15624" width="3.85546875" style="188" customWidth="1"/>
    <col min="15625" max="15625" width="15.42578125" style="188" customWidth="1"/>
    <col min="15626" max="15873" width="9.140625" style="188"/>
    <col min="15874" max="15874" width="12.28515625" style="188" customWidth="1"/>
    <col min="15875" max="15875" width="8.5703125" style="188" customWidth="1"/>
    <col min="15876" max="15879" width="14.42578125" style="188" customWidth="1"/>
    <col min="15880" max="15880" width="3.85546875" style="188" customWidth="1"/>
    <col min="15881" max="15881" width="15.42578125" style="188" customWidth="1"/>
    <col min="15882" max="16129" width="9.140625" style="188"/>
    <col min="16130" max="16130" width="12.28515625" style="188" customWidth="1"/>
    <col min="16131" max="16131" width="8.5703125" style="188" customWidth="1"/>
    <col min="16132" max="16135" width="14.42578125" style="188" customWidth="1"/>
    <col min="16136" max="16136" width="3.85546875" style="188" customWidth="1"/>
    <col min="16137" max="16137" width="15.42578125" style="188" customWidth="1"/>
    <col min="16138" max="16384" width="9.140625" style="188"/>
  </cols>
  <sheetData>
    <row r="1" spans="1:9" ht="21.75" customHeight="1"/>
    <row r="2" spans="1:9" ht="18" customHeight="1"/>
    <row r="3" spans="1:9" ht="18" customHeight="1"/>
    <row r="4" spans="1:9" ht="22.5">
      <c r="A4" s="189"/>
      <c r="B4" s="189"/>
      <c r="C4" s="686" t="s">
        <v>174</v>
      </c>
      <c r="D4" s="686"/>
      <c r="E4" s="686"/>
      <c r="F4" s="686"/>
      <c r="G4" s="189"/>
      <c r="H4" s="189"/>
      <c r="I4" s="189"/>
    </row>
    <row r="5" spans="1:9" ht="22.5">
      <c r="A5" s="189"/>
      <c r="B5" s="189"/>
      <c r="C5" s="190"/>
      <c r="D5" s="190"/>
      <c r="E5" s="190"/>
      <c r="F5" s="190"/>
      <c r="G5" s="189"/>
      <c r="H5" s="189"/>
      <c r="I5" s="189"/>
    </row>
    <row r="6" spans="1:9">
      <c r="A6" s="191"/>
      <c r="B6" s="191"/>
      <c r="C6" s="191"/>
      <c r="D6" s="191"/>
      <c r="E6" s="191"/>
      <c r="F6" s="191"/>
      <c r="G6" s="191"/>
      <c r="H6" s="191"/>
      <c r="I6" s="191"/>
    </row>
    <row r="7" spans="1:9">
      <c r="A7" s="191"/>
      <c r="B7" s="191"/>
      <c r="C7" s="191"/>
      <c r="D7" s="191"/>
      <c r="E7" s="191"/>
      <c r="F7" s="191"/>
      <c r="G7" s="191"/>
      <c r="H7" s="191"/>
      <c r="I7" s="191"/>
    </row>
    <row r="8" spans="1:9">
      <c r="A8" s="191"/>
      <c r="B8" s="191"/>
      <c r="C8" s="191"/>
      <c r="D8" s="191"/>
      <c r="E8" s="191"/>
      <c r="F8" s="191"/>
      <c r="G8" s="191"/>
      <c r="H8" s="191"/>
      <c r="I8" s="191"/>
    </row>
    <row r="9" spans="1:9">
      <c r="A9" s="191"/>
      <c r="B9" s="191"/>
      <c r="C9" s="191"/>
      <c r="D9" s="191"/>
      <c r="E9" s="191"/>
      <c r="F9" s="191"/>
      <c r="G9" s="191"/>
      <c r="H9" s="191"/>
      <c r="I9" s="191"/>
    </row>
    <row r="10" spans="1:9" ht="44.25" customHeight="1">
      <c r="A10" s="191"/>
      <c r="B10" s="684" t="s">
        <v>175</v>
      </c>
      <c r="C10" s="684"/>
      <c r="D10" s="687" t="s">
        <v>693</v>
      </c>
      <c r="E10" s="687"/>
      <c r="F10" s="687"/>
      <c r="G10" s="687"/>
      <c r="H10" s="192"/>
      <c r="I10" s="191"/>
    </row>
    <row r="11" spans="1:9" ht="27" customHeight="1">
      <c r="A11" s="191"/>
      <c r="B11" s="193"/>
      <c r="C11" s="193"/>
      <c r="D11" s="192"/>
      <c r="E11" s="192"/>
      <c r="F11" s="192"/>
      <c r="G11" s="192"/>
      <c r="H11" s="192"/>
      <c r="I11" s="191"/>
    </row>
    <row r="12" spans="1:9" ht="27" customHeight="1">
      <c r="A12" s="191"/>
      <c r="B12" s="684" t="s">
        <v>176</v>
      </c>
      <c r="C12" s="684"/>
      <c r="D12" s="687" t="s">
        <v>787</v>
      </c>
      <c r="E12" s="687"/>
      <c r="F12" s="687"/>
      <c r="G12" s="687"/>
      <c r="H12" s="192"/>
      <c r="I12" s="191"/>
    </row>
    <row r="13" spans="1:9" ht="27" customHeight="1">
      <c r="A13" s="191"/>
      <c r="B13" s="193"/>
      <c r="C13" s="193"/>
      <c r="D13" s="192"/>
      <c r="E13" s="192"/>
      <c r="F13" s="192"/>
      <c r="G13" s="192"/>
      <c r="H13" s="192"/>
      <c r="I13" s="191"/>
    </row>
    <row r="14" spans="1:9" ht="27" customHeight="1">
      <c r="A14" s="191"/>
      <c r="B14" s="684" t="s">
        <v>177</v>
      </c>
      <c r="C14" s="684"/>
      <c r="D14" s="687" t="s">
        <v>694</v>
      </c>
      <c r="E14" s="687"/>
      <c r="F14" s="687"/>
      <c r="G14" s="687"/>
      <c r="H14" s="192"/>
      <c r="I14" s="191"/>
    </row>
    <row r="15" spans="1:9" ht="27" customHeight="1">
      <c r="A15" s="191"/>
      <c r="B15" s="193"/>
      <c r="C15" s="193"/>
      <c r="D15" s="192"/>
      <c r="E15" s="192"/>
      <c r="F15" s="192"/>
      <c r="G15" s="192"/>
      <c r="H15" s="192"/>
      <c r="I15" s="191"/>
    </row>
    <row r="16" spans="1:9" ht="27" customHeight="1">
      <c r="A16" s="191"/>
      <c r="B16" s="684" t="s">
        <v>178</v>
      </c>
      <c r="C16" s="684"/>
      <c r="D16" s="688" t="s">
        <v>695</v>
      </c>
      <c r="E16" s="688"/>
      <c r="F16" s="688"/>
      <c r="G16" s="688"/>
      <c r="H16" s="192"/>
      <c r="I16" s="191"/>
    </row>
    <row r="17" spans="1:9" ht="27" customHeight="1">
      <c r="A17" s="191"/>
      <c r="B17" s="193"/>
      <c r="C17" s="193"/>
      <c r="D17" s="194"/>
      <c r="E17" s="194"/>
      <c r="F17" s="194"/>
      <c r="G17" s="194"/>
      <c r="H17" s="192"/>
      <c r="I17" s="191"/>
    </row>
    <row r="18" spans="1:9" ht="27" customHeight="1">
      <c r="A18" s="191"/>
      <c r="B18" s="684" t="s">
        <v>179</v>
      </c>
      <c r="C18" s="684"/>
      <c r="D18" s="689" t="s">
        <v>191</v>
      </c>
      <c r="E18" s="689"/>
      <c r="F18" s="689"/>
      <c r="G18" s="689"/>
      <c r="H18" s="195"/>
      <c r="I18" s="191"/>
    </row>
    <row r="19" spans="1:9" ht="27.75" customHeight="1">
      <c r="A19" s="191"/>
      <c r="B19" s="196"/>
      <c r="C19" s="196"/>
      <c r="D19" s="689" t="s">
        <v>192</v>
      </c>
      <c r="E19" s="689"/>
      <c r="F19" s="689"/>
      <c r="G19" s="689"/>
      <c r="H19" s="195"/>
      <c r="I19" s="191"/>
    </row>
    <row r="20" spans="1:9" ht="27" customHeight="1">
      <c r="A20" s="191"/>
      <c r="B20" s="197"/>
      <c r="C20" s="197"/>
      <c r="E20" s="198"/>
      <c r="F20" s="198"/>
      <c r="G20" s="198"/>
      <c r="H20" s="198"/>
      <c r="I20" s="191"/>
    </row>
    <row r="21" spans="1:9" ht="27" customHeight="1">
      <c r="A21" s="191"/>
      <c r="B21" s="684" t="s">
        <v>180</v>
      </c>
      <c r="C21" s="684"/>
      <c r="D21" s="685" t="s">
        <v>801</v>
      </c>
      <c r="E21" s="685"/>
      <c r="F21" s="685"/>
      <c r="G21" s="685"/>
      <c r="H21" s="189"/>
      <c r="I21" s="191"/>
    </row>
    <row r="22" spans="1:9">
      <c r="A22" s="191"/>
      <c r="B22" s="199"/>
      <c r="C22" s="199"/>
      <c r="D22" s="189"/>
      <c r="E22" s="189"/>
      <c r="F22" s="189"/>
      <c r="G22" s="189"/>
      <c r="H22" s="189"/>
      <c r="I22" s="191"/>
    </row>
    <row r="23" spans="1:9">
      <c r="A23" s="189"/>
      <c r="B23" s="189"/>
      <c r="C23" s="189"/>
      <c r="D23" s="189"/>
      <c r="E23" s="189"/>
      <c r="F23" s="189"/>
      <c r="G23" s="189"/>
      <c r="H23" s="189"/>
      <c r="I23" s="189"/>
    </row>
    <row r="24" spans="1:9">
      <c r="A24" s="189"/>
      <c r="B24" s="189"/>
      <c r="C24" s="189"/>
      <c r="D24" s="189"/>
      <c r="E24" s="189"/>
      <c r="F24" s="189"/>
      <c r="G24" s="189"/>
      <c r="H24" s="189"/>
      <c r="I24" s="189"/>
    </row>
    <row r="25" spans="1:9">
      <c r="A25" s="189"/>
      <c r="B25" s="189"/>
      <c r="C25" s="189"/>
      <c r="D25" s="189"/>
      <c r="E25" s="189"/>
      <c r="F25" s="189"/>
      <c r="G25" s="189"/>
      <c r="H25" s="189"/>
      <c r="I25" s="189"/>
    </row>
    <row r="26" spans="1:9">
      <c r="A26" s="189"/>
      <c r="B26" s="189"/>
      <c r="C26" s="189"/>
      <c r="D26" s="189"/>
      <c r="E26" s="189"/>
      <c r="F26" s="189"/>
      <c r="G26" s="189"/>
      <c r="H26" s="189"/>
      <c r="I26" s="189"/>
    </row>
    <row r="27" spans="1:9">
      <c r="A27" s="189"/>
      <c r="B27" s="189"/>
      <c r="C27" s="189"/>
      <c r="D27" s="189"/>
      <c r="E27" s="189"/>
      <c r="F27" s="189"/>
      <c r="G27" s="189"/>
      <c r="H27" s="189"/>
      <c r="I27" s="189"/>
    </row>
    <row r="28" spans="1:9">
      <c r="A28" s="189"/>
      <c r="B28" s="189"/>
      <c r="C28" s="189"/>
      <c r="D28" s="189"/>
      <c r="E28" s="189"/>
      <c r="F28" s="189"/>
      <c r="G28" s="189"/>
      <c r="H28" s="189"/>
      <c r="I28" s="189"/>
    </row>
    <row r="29" spans="1:9">
      <c r="A29" s="189"/>
      <c r="B29" s="189"/>
      <c r="C29" s="189"/>
      <c r="D29" s="189"/>
      <c r="E29" s="189"/>
      <c r="F29" s="189"/>
      <c r="G29" s="189"/>
      <c r="H29" s="189"/>
      <c r="I29" s="189"/>
    </row>
    <row r="30" spans="1:9">
      <c r="A30" s="189"/>
      <c r="B30" s="189"/>
      <c r="C30" s="189"/>
      <c r="D30" s="189"/>
      <c r="E30" s="189"/>
      <c r="F30" s="189"/>
      <c r="G30" s="189"/>
      <c r="H30" s="189"/>
      <c r="I30" s="189"/>
    </row>
    <row r="31" spans="1:9">
      <c r="A31" s="189"/>
      <c r="B31" s="189"/>
      <c r="C31" s="189"/>
      <c r="D31" s="189"/>
      <c r="E31" s="189"/>
      <c r="F31" s="189"/>
      <c r="G31" s="189"/>
      <c r="H31" s="189"/>
      <c r="I31" s="189"/>
    </row>
    <row r="32" spans="1:9">
      <c r="A32" s="189"/>
      <c r="B32" s="189"/>
      <c r="C32" s="189"/>
      <c r="D32" s="189"/>
      <c r="E32" s="189"/>
      <c r="F32" s="189"/>
      <c r="G32" s="189"/>
      <c r="H32" s="189"/>
      <c r="I32" s="189"/>
    </row>
    <row r="33" spans="1:9">
      <c r="A33" s="189"/>
      <c r="B33" s="189"/>
      <c r="C33" s="189"/>
      <c r="D33" s="189"/>
      <c r="E33" s="189"/>
      <c r="F33" s="189"/>
      <c r="G33" s="189"/>
      <c r="H33" s="189"/>
      <c r="I33" s="189"/>
    </row>
    <row r="34" spans="1:9">
      <c r="A34" s="189"/>
      <c r="B34" s="189"/>
      <c r="C34" s="189"/>
      <c r="D34" s="189"/>
      <c r="E34" s="189"/>
      <c r="F34" s="189"/>
      <c r="G34" s="189"/>
      <c r="H34" s="189"/>
      <c r="I34" s="189"/>
    </row>
    <row r="35" spans="1:9">
      <c r="A35" s="189"/>
      <c r="B35" s="189"/>
      <c r="C35" s="189"/>
      <c r="D35" s="189"/>
      <c r="E35" s="189"/>
      <c r="F35" s="189"/>
      <c r="G35" s="189"/>
      <c r="H35" s="189"/>
      <c r="I35" s="189"/>
    </row>
    <row r="36" spans="1:9">
      <c r="A36" s="189"/>
      <c r="B36" s="189"/>
      <c r="C36" s="189"/>
      <c r="D36" s="189"/>
      <c r="E36" s="189"/>
      <c r="F36" s="189"/>
      <c r="G36" s="189"/>
      <c r="H36" s="189"/>
      <c r="I36" s="189"/>
    </row>
    <row r="37" spans="1:9">
      <c r="A37" s="189"/>
      <c r="B37" s="189"/>
      <c r="C37" s="189"/>
      <c r="D37" s="189"/>
      <c r="E37" s="189"/>
      <c r="F37" s="189"/>
      <c r="G37" s="189"/>
      <c r="H37" s="189"/>
      <c r="I37" s="189"/>
    </row>
    <row r="38" spans="1:9">
      <c r="A38" s="189"/>
      <c r="B38" s="189"/>
      <c r="C38" s="189"/>
      <c r="D38" s="189"/>
      <c r="E38" s="189"/>
      <c r="F38" s="189"/>
      <c r="G38" s="189"/>
      <c r="H38" s="189"/>
      <c r="I38" s="189"/>
    </row>
    <row r="39" spans="1:9">
      <c r="A39" s="189"/>
      <c r="B39" s="189"/>
      <c r="C39" s="189"/>
      <c r="D39" s="189"/>
      <c r="E39" s="189"/>
      <c r="F39" s="189"/>
      <c r="G39" s="189"/>
      <c r="H39" s="189"/>
      <c r="I39" s="189"/>
    </row>
    <row r="40" spans="1:9">
      <c r="A40" s="189"/>
      <c r="B40" s="189"/>
      <c r="C40" s="189"/>
      <c r="D40" s="189"/>
      <c r="E40" s="189"/>
      <c r="F40" s="189"/>
      <c r="G40" s="189"/>
      <c r="H40" s="189"/>
      <c r="I40" s="189"/>
    </row>
    <row r="41" spans="1:9">
      <c r="A41" s="189"/>
      <c r="B41" s="189"/>
      <c r="C41" s="189"/>
      <c r="D41" s="189"/>
      <c r="E41" s="189"/>
      <c r="F41" s="189"/>
      <c r="G41" s="189"/>
      <c r="H41" s="189"/>
      <c r="I41" s="189"/>
    </row>
  </sheetData>
  <mergeCells count="14">
    <mergeCell ref="B21:C21"/>
    <mergeCell ref="D21:G21"/>
    <mergeCell ref="C4:F4"/>
    <mergeCell ref="B10:C10"/>
    <mergeCell ref="D10:G10"/>
    <mergeCell ref="B12:C12"/>
    <mergeCell ref="D12:G12"/>
    <mergeCell ref="B14:C14"/>
    <mergeCell ref="D14:G14"/>
    <mergeCell ref="B16:C16"/>
    <mergeCell ref="D16:G16"/>
    <mergeCell ref="B18:C18"/>
    <mergeCell ref="D18:G18"/>
    <mergeCell ref="D19:G19"/>
  </mergeCells>
  <printOptions horizontalCentered="1"/>
  <pageMargins left="0.25" right="0.25" top="0.25" bottom="0.2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H2"/>
  <sheetViews>
    <sheetView workbookViewId="0">
      <selection activeCell="Q25" sqref="Q25"/>
    </sheetView>
  </sheetViews>
  <sheetFormatPr defaultRowHeight="15"/>
  <sheetData>
    <row r="2" spans="1:8">
      <c r="A2" s="1031" t="s">
        <v>403</v>
      </c>
      <c r="B2" s="1031"/>
      <c r="C2" s="1031"/>
      <c r="D2" s="1031"/>
      <c r="E2" s="1031"/>
      <c r="F2" s="1031"/>
      <c r="G2" s="1031"/>
      <c r="H2" s="1031"/>
    </row>
  </sheetData>
  <mergeCells count="1">
    <mergeCell ref="A2:H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44"/>
  <sheetViews>
    <sheetView showGridLines="0" view="pageBreakPreview" topLeftCell="A13" zoomScale="70" zoomScaleNormal="100" zoomScaleSheetLayoutView="70" workbookViewId="0">
      <selection activeCell="P40" sqref="P40:Q40"/>
    </sheetView>
  </sheetViews>
  <sheetFormatPr defaultRowHeight="8.25"/>
  <cols>
    <col min="1" max="1" width="7.140625" style="432" customWidth="1"/>
    <col min="2" max="2" width="8.5703125" style="313" customWidth="1"/>
    <col min="3" max="3" width="9" style="313" customWidth="1"/>
    <col min="4" max="7" width="8.42578125" style="313" customWidth="1"/>
    <col min="8" max="8" width="9.42578125" style="313" customWidth="1"/>
    <col min="9" max="9" width="8.42578125" style="313" customWidth="1"/>
    <col min="10" max="10" width="9.5703125" style="313" customWidth="1"/>
    <col min="11" max="11" width="8.42578125" style="313" customWidth="1"/>
    <col min="12" max="12" width="12.5703125" style="313" customWidth="1"/>
    <col min="13" max="13" width="9.7109375" style="313" bestFit="1" customWidth="1"/>
    <col min="14" max="14" width="12" style="313" customWidth="1"/>
    <col min="15" max="15" width="21.7109375" style="313" customWidth="1"/>
    <col min="16" max="16" width="10.85546875" style="313" customWidth="1"/>
    <col min="17" max="17" width="9.28515625" style="313" customWidth="1"/>
    <col min="18" max="18" width="11.85546875" style="313" customWidth="1"/>
    <col min="19" max="19" width="18" style="313" bestFit="1" customWidth="1"/>
    <col min="20" max="20" width="11.28515625" style="313" customWidth="1"/>
    <col min="21" max="256" width="9.140625" style="313"/>
    <col min="257" max="257" width="7.140625" style="313" customWidth="1"/>
    <col min="258" max="258" width="8.5703125" style="313" customWidth="1"/>
    <col min="259" max="259" width="9" style="313" customWidth="1"/>
    <col min="260" max="263" width="8.42578125" style="313" customWidth="1"/>
    <col min="264" max="264" width="9.42578125" style="313" customWidth="1"/>
    <col min="265" max="265" width="8.42578125" style="313" customWidth="1"/>
    <col min="266" max="266" width="9.5703125" style="313" customWidth="1"/>
    <col min="267" max="267" width="8.42578125" style="313" customWidth="1"/>
    <col min="268" max="268" width="12.5703125" style="313" customWidth="1"/>
    <col min="269" max="269" width="9" style="313" customWidth="1"/>
    <col min="270" max="270" width="12" style="313" customWidth="1"/>
    <col min="271" max="271" width="10.28515625" style="313" customWidth="1"/>
    <col min="272" max="272" width="10.85546875" style="313" customWidth="1"/>
    <col min="273" max="273" width="9.28515625" style="313" customWidth="1"/>
    <col min="274" max="274" width="11.85546875" style="313" customWidth="1"/>
    <col min="275" max="275" width="18" style="313" bestFit="1" customWidth="1"/>
    <col min="276" max="276" width="11.28515625" style="313" customWidth="1"/>
    <col min="277" max="512" width="9.140625" style="313"/>
    <col min="513" max="513" width="7.140625" style="313" customWidth="1"/>
    <col min="514" max="514" width="8.5703125" style="313" customWidth="1"/>
    <col min="515" max="515" width="9" style="313" customWidth="1"/>
    <col min="516" max="519" width="8.42578125" style="313" customWidth="1"/>
    <col min="520" max="520" width="9.42578125" style="313" customWidth="1"/>
    <col min="521" max="521" width="8.42578125" style="313" customWidth="1"/>
    <col min="522" max="522" width="9.5703125" style="313" customWidth="1"/>
    <col min="523" max="523" width="8.42578125" style="313" customWidth="1"/>
    <col min="524" max="524" width="12.5703125" style="313" customWidth="1"/>
    <col min="525" max="525" width="9" style="313" customWidth="1"/>
    <col min="526" max="526" width="12" style="313" customWidth="1"/>
    <col min="527" max="527" width="10.28515625" style="313" customWidth="1"/>
    <col min="528" max="528" width="10.85546875" style="313" customWidth="1"/>
    <col min="529" max="529" width="9.28515625" style="313" customWidth="1"/>
    <col min="530" max="530" width="11.85546875" style="313" customWidth="1"/>
    <col min="531" max="531" width="18" style="313" bestFit="1" customWidth="1"/>
    <col min="532" max="532" width="11.28515625" style="313" customWidth="1"/>
    <col min="533" max="768" width="9.140625" style="313"/>
    <col min="769" max="769" width="7.140625" style="313" customWidth="1"/>
    <col min="770" max="770" width="8.5703125" style="313" customWidth="1"/>
    <col min="771" max="771" width="9" style="313" customWidth="1"/>
    <col min="772" max="775" width="8.42578125" style="313" customWidth="1"/>
    <col min="776" max="776" width="9.42578125" style="313" customWidth="1"/>
    <col min="777" max="777" width="8.42578125" style="313" customWidth="1"/>
    <col min="778" max="778" width="9.5703125" style="313" customWidth="1"/>
    <col min="779" max="779" width="8.42578125" style="313" customWidth="1"/>
    <col min="780" max="780" width="12.5703125" style="313" customWidth="1"/>
    <col min="781" max="781" width="9" style="313" customWidth="1"/>
    <col min="782" max="782" width="12" style="313" customWidth="1"/>
    <col min="783" max="783" width="10.28515625" style="313" customWidth="1"/>
    <col min="784" max="784" width="10.85546875" style="313" customWidth="1"/>
    <col min="785" max="785" width="9.28515625" style="313" customWidth="1"/>
    <col min="786" max="786" width="11.85546875" style="313" customWidth="1"/>
    <col min="787" max="787" width="18" style="313" bestFit="1" customWidth="1"/>
    <col min="788" max="788" width="11.28515625" style="313" customWidth="1"/>
    <col min="789" max="1024" width="9.140625" style="313"/>
    <col min="1025" max="1025" width="7.140625" style="313" customWidth="1"/>
    <col min="1026" max="1026" width="8.5703125" style="313" customWidth="1"/>
    <col min="1027" max="1027" width="9" style="313" customWidth="1"/>
    <col min="1028" max="1031" width="8.42578125" style="313" customWidth="1"/>
    <col min="1032" max="1032" width="9.42578125" style="313" customWidth="1"/>
    <col min="1033" max="1033" width="8.42578125" style="313" customWidth="1"/>
    <col min="1034" max="1034" width="9.5703125" style="313" customWidth="1"/>
    <col min="1035" max="1035" width="8.42578125" style="313" customWidth="1"/>
    <col min="1036" max="1036" width="12.5703125" style="313" customWidth="1"/>
    <col min="1037" max="1037" width="9" style="313" customWidth="1"/>
    <col min="1038" max="1038" width="12" style="313" customWidth="1"/>
    <col min="1039" max="1039" width="10.28515625" style="313" customWidth="1"/>
    <col min="1040" max="1040" width="10.85546875" style="313" customWidth="1"/>
    <col min="1041" max="1041" width="9.28515625" style="313" customWidth="1"/>
    <col min="1042" max="1042" width="11.85546875" style="313" customWidth="1"/>
    <col min="1043" max="1043" width="18" style="313" bestFit="1" customWidth="1"/>
    <col min="1044" max="1044" width="11.28515625" style="313" customWidth="1"/>
    <col min="1045" max="1280" width="9.140625" style="313"/>
    <col min="1281" max="1281" width="7.140625" style="313" customWidth="1"/>
    <col min="1282" max="1282" width="8.5703125" style="313" customWidth="1"/>
    <col min="1283" max="1283" width="9" style="313" customWidth="1"/>
    <col min="1284" max="1287" width="8.42578125" style="313" customWidth="1"/>
    <col min="1288" max="1288" width="9.42578125" style="313" customWidth="1"/>
    <col min="1289" max="1289" width="8.42578125" style="313" customWidth="1"/>
    <col min="1290" max="1290" width="9.5703125" style="313" customWidth="1"/>
    <col min="1291" max="1291" width="8.42578125" style="313" customWidth="1"/>
    <col min="1292" max="1292" width="12.5703125" style="313" customWidth="1"/>
    <col min="1293" max="1293" width="9" style="313" customWidth="1"/>
    <col min="1294" max="1294" width="12" style="313" customWidth="1"/>
    <col min="1295" max="1295" width="10.28515625" style="313" customWidth="1"/>
    <col min="1296" max="1296" width="10.85546875" style="313" customWidth="1"/>
    <col min="1297" max="1297" width="9.28515625" style="313" customWidth="1"/>
    <col min="1298" max="1298" width="11.85546875" style="313" customWidth="1"/>
    <col min="1299" max="1299" width="18" style="313" bestFit="1" customWidth="1"/>
    <col min="1300" max="1300" width="11.28515625" style="313" customWidth="1"/>
    <col min="1301" max="1536" width="9.140625" style="313"/>
    <col min="1537" max="1537" width="7.140625" style="313" customWidth="1"/>
    <col min="1538" max="1538" width="8.5703125" style="313" customWidth="1"/>
    <col min="1539" max="1539" width="9" style="313" customWidth="1"/>
    <col min="1540" max="1543" width="8.42578125" style="313" customWidth="1"/>
    <col min="1544" max="1544" width="9.42578125" style="313" customWidth="1"/>
    <col min="1545" max="1545" width="8.42578125" style="313" customWidth="1"/>
    <col min="1546" max="1546" width="9.5703125" style="313" customWidth="1"/>
    <col min="1547" max="1547" width="8.42578125" style="313" customWidth="1"/>
    <col min="1548" max="1548" width="12.5703125" style="313" customWidth="1"/>
    <col min="1549" max="1549" width="9" style="313" customWidth="1"/>
    <col min="1550" max="1550" width="12" style="313" customWidth="1"/>
    <col min="1551" max="1551" width="10.28515625" style="313" customWidth="1"/>
    <col min="1552" max="1552" width="10.85546875" style="313" customWidth="1"/>
    <col min="1553" max="1553" width="9.28515625" style="313" customWidth="1"/>
    <col min="1554" max="1554" width="11.85546875" style="313" customWidth="1"/>
    <col min="1555" max="1555" width="18" style="313" bestFit="1" customWidth="1"/>
    <col min="1556" max="1556" width="11.28515625" style="313" customWidth="1"/>
    <col min="1557" max="1792" width="9.140625" style="313"/>
    <col min="1793" max="1793" width="7.140625" style="313" customWidth="1"/>
    <col min="1794" max="1794" width="8.5703125" style="313" customWidth="1"/>
    <col min="1795" max="1795" width="9" style="313" customWidth="1"/>
    <col min="1796" max="1799" width="8.42578125" style="313" customWidth="1"/>
    <col min="1800" max="1800" width="9.42578125" style="313" customWidth="1"/>
    <col min="1801" max="1801" width="8.42578125" style="313" customWidth="1"/>
    <col min="1802" max="1802" width="9.5703125" style="313" customWidth="1"/>
    <col min="1803" max="1803" width="8.42578125" style="313" customWidth="1"/>
    <col min="1804" max="1804" width="12.5703125" style="313" customWidth="1"/>
    <col min="1805" max="1805" width="9" style="313" customWidth="1"/>
    <col min="1806" max="1806" width="12" style="313" customWidth="1"/>
    <col min="1807" max="1807" width="10.28515625" style="313" customWidth="1"/>
    <col min="1808" max="1808" width="10.85546875" style="313" customWidth="1"/>
    <col min="1809" max="1809" width="9.28515625" style="313" customWidth="1"/>
    <col min="1810" max="1810" width="11.85546875" style="313" customWidth="1"/>
    <col min="1811" max="1811" width="18" style="313" bestFit="1" customWidth="1"/>
    <col min="1812" max="1812" width="11.28515625" style="313" customWidth="1"/>
    <col min="1813" max="2048" width="9.140625" style="313"/>
    <col min="2049" max="2049" width="7.140625" style="313" customWidth="1"/>
    <col min="2050" max="2050" width="8.5703125" style="313" customWidth="1"/>
    <col min="2051" max="2051" width="9" style="313" customWidth="1"/>
    <col min="2052" max="2055" width="8.42578125" style="313" customWidth="1"/>
    <col min="2056" max="2056" width="9.42578125" style="313" customWidth="1"/>
    <col min="2057" max="2057" width="8.42578125" style="313" customWidth="1"/>
    <col min="2058" max="2058" width="9.5703125" style="313" customWidth="1"/>
    <col min="2059" max="2059" width="8.42578125" style="313" customWidth="1"/>
    <col min="2060" max="2060" width="12.5703125" style="313" customWidth="1"/>
    <col min="2061" max="2061" width="9" style="313" customWidth="1"/>
    <col min="2062" max="2062" width="12" style="313" customWidth="1"/>
    <col min="2063" max="2063" width="10.28515625" style="313" customWidth="1"/>
    <col min="2064" max="2064" width="10.85546875" style="313" customWidth="1"/>
    <col min="2065" max="2065" width="9.28515625" style="313" customWidth="1"/>
    <col min="2066" max="2066" width="11.85546875" style="313" customWidth="1"/>
    <col min="2067" max="2067" width="18" style="313" bestFit="1" customWidth="1"/>
    <col min="2068" max="2068" width="11.28515625" style="313" customWidth="1"/>
    <col min="2069" max="2304" width="9.140625" style="313"/>
    <col min="2305" max="2305" width="7.140625" style="313" customWidth="1"/>
    <col min="2306" max="2306" width="8.5703125" style="313" customWidth="1"/>
    <col min="2307" max="2307" width="9" style="313" customWidth="1"/>
    <col min="2308" max="2311" width="8.42578125" style="313" customWidth="1"/>
    <col min="2312" max="2312" width="9.42578125" style="313" customWidth="1"/>
    <col min="2313" max="2313" width="8.42578125" style="313" customWidth="1"/>
    <col min="2314" max="2314" width="9.5703125" style="313" customWidth="1"/>
    <col min="2315" max="2315" width="8.42578125" style="313" customWidth="1"/>
    <col min="2316" max="2316" width="12.5703125" style="313" customWidth="1"/>
    <col min="2317" max="2317" width="9" style="313" customWidth="1"/>
    <col min="2318" max="2318" width="12" style="313" customWidth="1"/>
    <col min="2319" max="2319" width="10.28515625" style="313" customWidth="1"/>
    <col min="2320" max="2320" width="10.85546875" style="313" customWidth="1"/>
    <col min="2321" max="2321" width="9.28515625" style="313" customWidth="1"/>
    <col min="2322" max="2322" width="11.85546875" style="313" customWidth="1"/>
    <col min="2323" max="2323" width="18" style="313" bestFit="1" customWidth="1"/>
    <col min="2324" max="2324" width="11.28515625" style="313" customWidth="1"/>
    <col min="2325" max="2560" width="9.140625" style="313"/>
    <col min="2561" max="2561" width="7.140625" style="313" customWidth="1"/>
    <col min="2562" max="2562" width="8.5703125" style="313" customWidth="1"/>
    <col min="2563" max="2563" width="9" style="313" customWidth="1"/>
    <col min="2564" max="2567" width="8.42578125" style="313" customWidth="1"/>
    <col min="2568" max="2568" width="9.42578125" style="313" customWidth="1"/>
    <col min="2569" max="2569" width="8.42578125" style="313" customWidth="1"/>
    <col min="2570" max="2570" width="9.5703125" style="313" customWidth="1"/>
    <col min="2571" max="2571" width="8.42578125" style="313" customWidth="1"/>
    <col min="2572" max="2572" width="12.5703125" style="313" customWidth="1"/>
    <col min="2573" max="2573" width="9" style="313" customWidth="1"/>
    <col min="2574" max="2574" width="12" style="313" customWidth="1"/>
    <col min="2575" max="2575" width="10.28515625" style="313" customWidth="1"/>
    <col min="2576" max="2576" width="10.85546875" style="313" customWidth="1"/>
    <col min="2577" max="2577" width="9.28515625" style="313" customWidth="1"/>
    <col min="2578" max="2578" width="11.85546875" style="313" customWidth="1"/>
    <col min="2579" max="2579" width="18" style="313" bestFit="1" customWidth="1"/>
    <col min="2580" max="2580" width="11.28515625" style="313" customWidth="1"/>
    <col min="2581" max="2816" width="9.140625" style="313"/>
    <col min="2817" max="2817" width="7.140625" style="313" customWidth="1"/>
    <col min="2818" max="2818" width="8.5703125" style="313" customWidth="1"/>
    <col min="2819" max="2819" width="9" style="313" customWidth="1"/>
    <col min="2820" max="2823" width="8.42578125" style="313" customWidth="1"/>
    <col min="2824" max="2824" width="9.42578125" style="313" customWidth="1"/>
    <col min="2825" max="2825" width="8.42578125" style="313" customWidth="1"/>
    <col min="2826" max="2826" width="9.5703125" style="313" customWidth="1"/>
    <col min="2827" max="2827" width="8.42578125" style="313" customWidth="1"/>
    <col min="2828" max="2828" width="12.5703125" style="313" customWidth="1"/>
    <col min="2829" max="2829" width="9" style="313" customWidth="1"/>
    <col min="2830" max="2830" width="12" style="313" customWidth="1"/>
    <col min="2831" max="2831" width="10.28515625" style="313" customWidth="1"/>
    <col min="2832" max="2832" width="10.85546875" style="313" customWidth="1"/>
    <col min="2833" max="2833" width="9.28515625" style="313" customWidth="1"/>
    <col min="2834" max="2834" width="11.85546875" style="313" customWidth="1"/>
    <col min="2835" max="2835" width="18" style="313" bestFit="1" customWidth="1"/>
    <col min="2836" max="2836" width="11.28515625" style="313" customWidth="1"/>
    <col min="2837" max="3072" width="9.140625" style="313"/>
    <col min="3073" max="3073" width="7.140625" style="313" customWidth="1"/>
    <col min="3074" max="3074" width="8.5703125" style="313" customWidth="1"/>
    <col min="3075" max="3075" width="9" style="313" customWidth="1"/>
    <col min="3076" max="3079" width="8.42578125" style="313" customWidth="1"/>
    <col min="3080" max="3080" width="9.42578125" style="313" customWidth="1"/>
    <col min="3081" max="3081" width="8.42578125" style="313" customWidth="1"/>
    <col min="3082" max="3082" width="9.5703125" style="313" customWidth="1"/>
    <col min="3083" max="3083" width="8.42578125" style="313" customWidth="1"/>
    <col min="3084" max="3084" width="12.5703125" style="313" customWidth="1"/>
    <col min="3085" max="3085" width="9" style="313" customWidth="1"/>
    <col min="3086" max="3086" width="12" style="313" customWidth="1"/>
    <col min="3087" max="3087" width="10.28515625" style="313" customWidth="1"/>
    <col min="3088" max="3088" width="10.85546875" style="313" customWidth="1"/>
    <col min="3089" max="3089" width="9.28515625" style="313" customWidth="1"/>
    <col min="3090" max="3090" width="11.85546875" style="313" customWidth="1"/>
    <col min="3091" max="3091" width="18" style="313" bestFit="1" customWidth="1"/>
    <col min="3092" max="3092" width="11.28515625" style="313" customWidth="1"/>
    <col min="3093" max="3328" width="9.140625" style="313"/>
    <col min="3329" max="3329" width="7.140625" style="313" customWidth="1"/>
    <col min="3330" max="3330" width="8.5703125" style="313" customWidth="1"/>
    <col min="3331" max="3331" width="9" style="313" customWidth="1"/>
    <col min="3332" max="3335" width="8.42578125" style="313" customWidth="1"/>
    <col min="3336" max="3336" width="9.42578125" style="313" customWidth="1"/>
    <col min="3337" max="3337" width="8.42578125" style="313" customWidth="1"/>
    <col min="3338" max="3338" width="9.5703125" style="313" customWidth="1"/>
    <col min="3339" max="3339" width="8.42578125" style="313" customWidth="1"/>
    <col min="3340" max="3340" width="12.5703125" style="313" customWidth="1"/>
    <col min="3341" max="3341" width="9" style="313" customWidth="1"/>
    <col min="3342" max="3342" width="12" style="313" customWidth="1"/>
    <col min="3343" max="3343" width="10.28515625" style="313" customWidth="1"/>
    <col min="3344" max="3344" width="10.85546875" style="313" customWidth="1"/>
    <col min="3345" max="3345" width="9.28515625" style="313" customWidth="1"/>
    <col min="3346" max="3346" width="11.85546875" style="313" customWidth="1"/>
    <col min="3347" max="3347" width="18" style="313" bestFit="1" customWidth="1"/>
    <col min="3348" max="3348" width="11.28515625" style="313" customWidth="1"/>
    <col min="3349" max="3584" width="9.140625" style="313"/>
    <col min="3585" max="3585" width="7.140625" style="313" customWidth="1"/>
    <col min="3586" max="3586" width="8.5703125" style="313" customWidth="1"/>
    <col min="3587" max="3587" width="9" style="313" customWidth="1"/>
    <col min="3588" max="3591" width="8.42578125" style="313" customWidth="1"/>
    <col min="3592" max="3592" width="9.42578125" style="313" customWidth="1"/>
    <col min="3593" max="3593" width="8.42578125" style="313" customWidth="1"/>
    <col min="3594" max="3594" width="9.5703125" style="313" customWidth="1"/>
    <col min="3595" max="3595" width="8.42578125" style="313" customWidth="1"/>
    <col min="3596" max="3596" width="12.5703125" style="313" customWidth="1"/>
    <col min="3597" max="3597" width="9" style="313" customWidth="1"/>
    <col min="3598" max="3598" width="12" style="313" customWidth="1"/>
    <col min="3599" max="3599" width="10.28515625" style="313" customWidth="1"/>
    <col min="3600" max="3600" width="10.85546875" style="313" customWidth="1"/>
    <col min="3601" max="3601" width="9.28515625" style="313" customWidth="1"/>
    <col min="3602" max="3602" width="11.85546875" style="313" customWidth="1"/>
    <col min="3603" max="3603" width="18" style="313" bestFit="1" customWidth="1"/>
    <col min="3604" max="3604" width="11.28515625" style="313" customWidth="1"/>
    <col min="3605" max="3840" width="9.140625" style="313"/>
    <col min="3841" max="3841" width="7.140625" style="313" customWidth="1"/>
    <col min="3842" max="3842" width="8.5703125" style="313" customWidth="1"/>
    <col min="3843" max="3843" width="9" style="313" customWidth="1"/>
    <col min="3844" max="3847" width="8.42578125" style="313" customWidth="1"/>
    <col min="3848" max="3848" width="9.42578125" style="313" customWidth="1"/>
    <col min="3849" max="3849" width="8.42578125" style="313" customWidth="1"/>
    <col min="3850" max="3850" width="9.5703125" style="313" customWidth="1"/>
    <col min="3851" max="3851" width="8.42578125" style="313" customWidth="1"/>
    <col min="3852" max="3852" width="12.5703125" style="313" customWidth="1"/>
    <col min="3853" max="3853" width="9" style="313" customWidth="1"/>
    <col min="3854" max="3854" width="12" style="313" customWidth="1"/>
    <col min="3855" max="3855" width="10.28515625" style="313" customWidth="1"/>
    <col min="3856" max="3856" width="10.85546875" style="313" customWidth="1"/>
    <col min="3857" max="3857" width="9.28515625" style="313" customWidth="1"/>
    <col min="3858" max="3858" width="11.85546875" style="313" customWidth="1"/>
    <col min="3859" max="3859" width="18" style="313" bestFit="1" customWidth="1"/>
    <col min="3860" max="3860" width="11.28515625" style="313" customWidth="1"/>
    <col min="3861" max="4096" width="9.140625" style="313"/>
    <col min="4097" max="4097" width="7.140625" style="313" customWidth="1"/>
    <col min="4098" max="4098" width="8.5703125" style="313" customWidth="1"/>
    <col min="4099" max="4099" width="9" style="313" customWidth="1"/>
    <col min="4100" max="4103" width="8.42578125" style="313" customWidth="1"/>
    <col min="4104" max="4104" width="9.42578125" style="313" customWidth="1"/>
    <col min="4105" max="4105" width="8.42578125" style="313" customWidth="1"/>
    <col min="4106" max="4106" width="9.5703125" style="313" customWidth="1"/>
    <col min="4107" max="4107" width="8.42578125" style="313" customWidth="1"/>
    <col min="4108" max="4108" width="12.5703125" style="313" customWidth="1"/>
    <col min="4109" max="4109" width="9" style="313" customWidth="1"/>
    <col min="4110" max="4110" width="12" style="313" customWidth="1"/>
    <col min="4111" max="4111" width="10.28515625" style="313" customWidth="1"/>
    <col min="4112" max="4112" width="10.85546875" style="313" customWidth="1"/>
    <col min="4113" max="4113" width="9.28515625" style="313" customWidth="1"/>
    <col min="4114" max="4114" width="11.85546875" style="313" customWidth="1"/>
    <col min="4115" max="4115" width="18" style="313" bestFit="1" customWidth="1"/>
    <col min="4116" max="4116" width="11.28515625" style="313" customWidth="1"/>
    <col min="4117" max="4352" width="9.140625" style="313"/>
    <col min="4353" max="4353" width="7.140625" style="313" customWidth="1"/>
    <col min="4354" max="4354" width="8.5703125" style="313" customWidth="1"/>
    <col min="4355" max="4355" width="9" style="313" customWidth="1"/>
    <col min="4356" max="4359" width="8.42578125" style="313" customWidth="1"/>
    <col min="4360" max="4360" width="9.42578125" style="313" customWidth="1"/>
    <col min="4361" max="4361" width="8.42578125" style="313" customWidth="1"/>
    <col min="4362" max="4362" width="9.5703125" style="313" customWidth="1"/>
    <col min="4363" max="4363" width="8.42578125" style="313" customWidth="1"/>
    <col min="4364" max="4364" width="12.5703125" style="313" customWidth="1"/>
    <col min="4365" max="4365" width="9" style="313" customWidth="1"/>
    <col min="4366" max="4366" width="12" style="313" customWidth="1"/>
    <col min="4367" max="4367" width="10.28515625" style="313" customWidth="1"/>
    <col min="4368" max="4368" width="10.85546875" style="313" customWidth="1"/>
    <col min="4369" max="4369" width="9.28515625" style="313" customWidth="1"/>
    <col min="4370" max="4370" width="11.85546875" style="313" customWidth="1"/>
    <col min="4371" max="4371" width="18" style="313" bestFit="1" customWidth="1"/>
    <col min="4372" max="4372" width="11.28515625" style="313" customWidth="1"/>
    <col min="4373" max="4608" width="9.140625" style="313"/>
    <col min="4609" max="4609" width="7.140625" style="313" customWidth="1"/>
    <col min="4610" max="4610" width="8.5703125" style="313" customWidth="1"/>
    <col min="4611" max="4611" width="9" style="313" customWidth="1"/>
    <col min="4612" max="4615" width="8.42578125" style="313" customWidth="1"/>
    <col min="4616" max="4616" width="9.42578125" style="313" customWidth="1"/>
    <col min="4617" max="4617" width="8.42578125" style="313" customWidth="1"/>
    <col min="4618" max="4618" width="9.5703125" style="313" customWidth="1"/>
    <col min="4619" max="4619" width="8.42578125" style="313" customWidth="1"/>
    <col min="4620" max="4620" width="12.5703125" style="313" customWidth="1"/>
    <col min="4621" max="4621" width="9" style="313" customWidth="1"/>
    <col min="4622" max="4622" width="12" style="313" customWidth="1"/>
    <col min="4623" max="4623" width="10.28515625" style="313" customWidth="1"/>
    <col min="4624" max="4624" width="10.85546875" style="313" customWidth="1"/>
    <col min="4625" max="4625" width="9.28515625" style="313" customWidth="1"/>
    <col min="4626" max="4626" width="11.85546875" style="313" customWidth="1"/>
    <col min="4627" max="4627" width="18" style="313" bestFit="1" customWidth="1"/>
    <col min="4628" max="4628" width="11.28515625" style="313" customWidth="1"/>
    <col min="4629" max="4864" width="9.140625" style="313"/>
    <col min="4865" max="4865" width="7.140625" style="313" customWidth="1"/>
    <col min="4866" max="4866" width="8.5703125" style="313" customWidth="1"/>
    <col min="4867" max="4867" width="9" style="313" customWidth="1"/>
    <col min="4868" max="4871" width="8.42578125" style="313" customWidth="1"/>
    <col min="4872" max="4872" width="9.42578125" style="313" customWidth="1"/>
    <col min="4873" max="4873" width="8.42578125" style="313" customWidth="1"/>
    <col min="4874" max="4874" width="9.5703125" style="313" customWidth="1"/>
    <col min="4875" max="4875" width="8.42578125" style="313" customWidth="1"/>
    <col min="4876" max="4876" width="12.5703125" style="313" customWidth="1"/>
    <col min="4877" max="4877" width="9" style="313" customWidth="1"/>
    <col min="4878" max="4878" width="12" style="313" customWidth="1"/>
    <col min="4879" max="4879" width="10.28515625" style="313" customWidth="1"/>
    <col min="4880" max="4880" width="10.85546875" style="313" customWidth="1"/>
    <col min="4881" max="4881" width="9.28515625" style="313" customWidth="1"/>
    <col min="4882" max="4882" width="11.85546875" style="313" customWidth="1"/>
    <col min="4883" max="4883" width="18" style="313" bestFit="1" customWidth="1"/>
    <col min="4884" max="4884" width="11.28515625" style="313" customWidth="1"/>
    <col min="4885" max="5120" width="9.140625" style="313"/>
    <col min="5121" max="5121" width="7.140625" style="313" customWidth="1"/>
    <col min="5122" max="5122" width="8.5703125" style="313" customWidth="1"/>
    <col min="5123" max="5123" width="9" style="313" customWidth="1"/>
    <col min="5124" max="5127" width="8.42578125" style="313" customWidth="1"/>
    <col min="5128" max="5128" width="9.42578125" style="313" customWidth="1"/>
    <col min="5129" max="5129" width="8.42578125" style="313" customWidth="1"/>
    <col min="5130" max="5130" width="9.5703125" style="313" customWidth="1"/>
    <col min="5131" max="5131" width="8.42578125" style="313" customWidth="1"/>
    <col min="5132" max="5132" width="12.5703125" style="313" customWidth="1"/>
    <col min="5133" max="5133" width="9" style="313" customWidth="1"/>
    <col min="5134" max="5134" width="12" style="313" customWidth="1"/>
    <col min="5135" max="5135" width="10.28515625" style="313" customWidth="1"/>
    <col min="5136" max="5136" width="10.85546875" style="313" customWidth="1"/>
    <col min="5137" max="5137" width="9.28515625" style="313" customWidth="1"/>
    <col min="5138" max="5138" width="11.85546875" style="313" customWidth="1"/>
    <col min="5139" max="5139" width="18" style="313" bestFit="1" customWidth="1"/>
    <col min="5140" max="5140" width="11.28515625" style="313" customWidth="1"/>
    <col min="5141" max="5376" width="9.140625" style="313"/>
    <col min="5377" max="5377" width="7.140625" style="313" customWidth="1"/>
    <col min="5378" max="5378" width="8.5703125" style="313" customWidth="1"/>
    <col min="5379" max="5379" width="9" style="313" customWidth="1"/>
    <col min="5380" max="5383" width="8.42578125" style="313" customWidth="1"/>
    <col min="5384" max="5384" width="9.42578125" style="313" customWidth="1"/>
    <col min="5385" max="5385" width="8.42578125" style="313" customWidth="1"/>
    <col min="5386" max="5386" width="9.5703125" style="313" customWidth="1"/>
    <col min="5387" max="5387" width="8.42578125" style="313" customWidth="1"/>
    <col min="5388" max="5388" width="12.5703125" style="313" customWidth="1"/>
    <col min="5389" max="5389" width="9" style="313" customWidth="1"/>
    <col min="5390" max="5390" width="12" style="313" customWidth="1"/>
    <col min="5391" max="5391" width="10.28515625" style="313" customWidth="1"/>
    <col min="5392" max="5392" width="10.85546875" style="313" customWidth="1"/>
    <col min="5393" max="5393" width="9.28515625" style="313" customWidth="1"/>
    <col min="5394" max="5394" width="11.85546875" style="313" customWidth="1"/>
    <col min="5395" max="5395" width="18" style="313" bestFit="1" customWidth="1"/>
    <col min="5396" max="5396" width="11.28515625" style="313" customWidth="1"/>
    <col min="5397" max="5632" width="9.140625" style="313"/>
    <col min="5633" max="5633" width="7.140625" style="313" customWidth="1"/>
    <col min="5634" max="5634" width="8.5703125" style="313" customWidth="1"/>
    <col min="5635" max="5635" width="9" style="313" customWidth="1"/>
    <col min="5636" max="5639" width="8.42578125" style="313" customWidth="1"/>
    <col min="5640" max="5640" width="9.42578125" style="313" customWidth="1"/>
    <col min="5641" max="5641" width="8.42578125" style="313" customWidth="1"/>
    <col min="5642" max="5642" width="9.5703125" style="313" customWidth="1"/>
    <col min="5643" max="5643" width="8.42578125" style="313" customWidth="1"/>
    <col min="5644" max="5644" width="12.5703125" style="313" customWidth="1"/>
    <col min="5645" max="5645" width="9" style="313" customWidth="1"/>
    <col min="5646" max="5646" width="12" style="313" customWidth="1"/>
    <col min="5647" max="5647" width="10.28515625" style="313" customWidth="1"/>
    <col min="5648" max="5648" width="10.85546875" style="313" customWidth="1"/>
    <col min="5649" max="5649" width="9.28515625" style="313" customWidth="1"/>
    <col min="5650" max="5650" width="11.85546875" style="313" customWidth="1"/>
    <col min="5651" max="5651" width="18" style="313" bestFit="1" customWidth="1"/>
    <col min="5652" max="5652" width="11.28515625" style="313" customWidth="1"/>
    <col min="5653" max="5888" width="9.140625" style="313"/>
    <col min="5889" max="5889" width="7.140625" style="313" customWidth="1"/>
    <col min="5890" max="5890" width="8.5703125" style="313" customWidth="1"/>
    <col min="5891" max="5891" width="9" style="313" customWidth="1"/>
    <col min="5892" max="5895" width="8.42578125" style="313" customWidth="1"/>
    <col min="5896" max="5896" width="9.42578125" style="313" customWidth="1"/>
    <col min="5897" max="5897" width="8.42578125" style="313" customWidth="1"/>
    <col min="5898" max="5898" width="9.5703125" style="313" customWidth="1"/>
    <col min="5899" max="5899" width="8.42578125" style="313" customWidth="1"/>
    <col min="5900" max="5900" width="12.5703125" style="313" customWidth="1"/>
    <col min="5901" max="5901" width="9" style="313" customWidth="1"/>
    <col min="5902" max="5902" width="12" style="313" customWidth="1"/>
    <col min="5903" max="5903" width="10.28515625" style="313" customWidth="1"/>
    <col min="5904" max="5904" width="10.85546875" style="313" customWidth="1"/>
    <col min="5905" max="5905" width="9.28515625" style="313" customWidth="1"/>
    <col min="5906" max="5906" width="11.85546875" style="313" customWidth="1"/>
    <col min="5907" max="5907" width="18" style="313" bestFit="1" customWidth="1"/>
    <col min="5908" max="5908" width="11.28515625" style="313" customWidth="1"/>
    <col min="5909" max="6144" width="9.140625" style="313"/>
    <col min="6145" max="6145" width="7.140625" style="313" customWidth="1"/>
    <col min="6146" max="6146" width="8.5703125" style="313" customWidth="1"/>
    <col min="6147" max="6147" width="9" style="313" customWidth="1"/>
    <col min="6148" max="6151" width="8.42578125" style="313" customWidth="1"/>
    <col min="6152" max="6152" width="9.42578125" style="313" customWidth="1"/>
    <col min="6153" max="6153" width="8.42578125" style="313" customWidth="1"/>
    <col min="6154" max="6154" width="9.5703125" style="313" customWidth="1"/>
    <col min="6155" max="6155" width="8.42578125" style="313" customWidth="1"/>
    <col min="6156" max="6156" width="12.5703125" style="313" customWidth="1"/>
    <col min="6157" max="6157" width="9" style="313" customWidth="1"/>
    <col min="6158" max="6158" width="12" style="313" customWidth="1"/>
    <col min="6159" max="6159" width="10.28515625" style="313" customWidth="1"/>
    <col min="6160" max="6160" width="10.85546875" style="313" customWidth="1"/>
    <col min="6161" max="6161" width="9.28515625" style="313" customWidth="1"/>
    <col min="6162" max="6162" width="11.85546875" style="313" customWidth="1"/>
    <col min="6163" max="6163" width="18" style="313" bestFit="1" customWidth="1"/>
    <col min="6164" max="6164" width="11.28515625" style="313" customWidth="1"/>
    <col min="6165" max="6400" width="9.140625" style="313"/>
    <col min="6401" max="6401" width="7.140625" style="313" customWidth="1"/>
    <col min="6402" max="6402" width="8.5703125" style="313" customWidth="1"/>
    <col min="6403" max="6403" width="9" style="313" customWidth="1"/>
    <col min="6404" max="6407" width="8.42578125" style="313" customWidth="1"/>
    <col min="6408" max="6408" width="9.42578125" style="313" customWidth="1"/>
    <col min="6409" max="6409" width="8.42578125" style="313" customWidth="1"/>
    <col min="6410" max="6410" width="9.5703125" style="313" customWidth="1"/>
    <col min="6411" max="6411" width="8.42578125" style="313" customWidth="1"/>
    <col min="6412" max="6412" width="12.5703125" style="313" customWidth="1"/>
    <col min="6413" max="6413" width="9" style="313" customWidth="1"/>
    <col min="6414" max="6414" width="12" style="313" customWidth="1"/>
    <col min="6415" max="6415" width="10.28515625" style="313" customWidth="1"/>
    <col min="6416" max="6416" width="10.85546875" style="313" customWidth="1"/>
    <col min="6417" max="6417" width="9.28515625" style="313" customWidth="1"/>
    <col min="6418" max="6418" width="11.85546875" style="313" customWidth="1"/>
    <col min="6419" max="6419" width="18" style="313" bestFit="1" customWidth="1"/>
    <col min="6420" max="6420" width="11.28515625" style="313" customWidth="1"/>
    <col min="6421" max="6656" width="9.140625" style="313"/>
    <col min="6657" max="6657" width="7.140625" style="313" customWidth="1"/>
    <col min="6658" max="6658" width="8.5703125" style="313" customWidth="1"/>
    <col min="6659" max="6659" width="9" style="313" customWidth="1"/>
    <col min="6660" max="6663" width="8.42578125" style="313" customWidth="1"/>
    <col min="6664" max="6664" width="9.42578125" style="313" customWidth="1"/>
    <col min="6665" max="6665" width="8.42578125" style="313" customWidth="1"/>
    <col min="6666" max="6666" width="9.5703125" style="313" customWidth="1"/>
    <col min="6667" max="6667" width="8.42578125" style="313" customWidth="1"/>
    <col min="6668" max="6668" width="12.5703125" style="313" customWidth="1"/>
    <col min="6669" max="6669" width="9" style="313" customWidth="1"/>
    <col min="6670" max="6670" width="12" style="313" customWidth="1"/>
    <col min="6671" max="6671" width="10.28515625" style="313" customWidth="1"/>
    <col min="6672" max="6672" width="10.85546875" style="313" customWidth="1"/>
    <col min="6673" max="6673" width="9.28515625" style="313" customWidth="1"/>
    <col min="6674" max="6674" width="11.85546875" style="313" customWidth="1"/>
    <col min="6675" max="6675" width="18" style="313" bestFit="1" customWidth="1"/>
    <col min="6676" max="6676" width="11.28515625" style="313" customWidth="1"/>
    <col min="6677" max="6912" width="9.140625" style="313"/>
    <col min="6913" max="6913" width="7.140625" style="313" customWidth="1"/>
    <col min="6914" max="6914" width="8.5703125" style="313" customWidth="1"/>
    <col min="6915" max="6915" width="9" style="313" customWidth="1"/>
    <col min="6916" max="6919" width="8.42578125" style="313" customWidth="1"/>
    <col min="6920" max="6920" width="9.42578125" style="313" customWidth="1"/>
    <col min="6921" max="6921" width="8.42578125" style="313" customWidth="1"/>
    <col min="6922" max="6922" width="9.5703125" style="313" customWidth="1"/>
    <col min="6923" max="6923" width="8.42578125" style="313" customWidth="1"/>
    <col min="6924" max="6924" width="12.5703125" style="313" customWidth="1"/>
    <col min="6925" max="6925" width="9" style="313" customWidth="1"/>
    <col min="6926" max="6926" width="12" style="313" customWidth="1"/>
    <col min="6927" max="6927" width="10.28515625" style="313" customWidth="1"/>
    <col min="6928" max="6928" width="10.85546875" style="313" customWidth="1"/>
    <col min="6929" max="6929" width="9.28515625" style="313" customWidth="1"/>
    <col min="6930" max="6930" width="11.85546875" style="313" customWidth="1"/>
    <col min="6931" max="6931" width="18" style="313" bestFit="1" customWidth="1"/>
    <col min="6932" max="6932" width="11.28515625" style="313" customWidth="1"/>
    <col min="6933" max="7168" width="9.140625" style="313"/>
    <col min="7169" max="7169" width="7.140625" style="313" customWidth="1"/>
    <col min="7170" max="7170" width="8.5703125" style="313" customWidth="1"/>
    <col min="7171" max="7171" width="9" style="313" customWidth="1"/>
    <col min="7172" max="7175" width="8.42578125" style="313" customWidth="1"/>
    <col min="7176" max="7176" width="9.42578125" style="313" customWidth="1"/>
    <col min="7177" max="7177" width="8.42578125" style="313" customWidth="1"/>
    <col min="7178" max="7178" width="9.5703125" style="313" customWidth="1"/>
    <col min="7179" max="7179" width="8.42578125" style="313" customWidth="1"/>
    <col min="7180" max="7180" width="12.5703125" style="313" customWidth="1"/>
    <col min="7181" max="7181" width="9" style="313" customWidth="1"/>
    <col min="7182" max="7182" width="12" style="313" customWidth="1"/>
    <col min="7183" max="7183" width="10.28515625" style="313" customWidth="1"/>
    <col min="7184" max="7184" width="10.85546875" style="313" customWidth="1"/>
    <col min="7185" max="7185" width="9.28515625" style="313" customWidth="1"/>
    <col min="7186" max="7186" width="11.85546875" style="313" customWidth="1"/>
    <col min="7187" max="7187" width="18" style="313" bestFit="1" customWidth="1"/>
    <col min="7188" max="7188" width="11.28515625" style="313" customWidth="1"/>
    <col min="7189" max="7424" width="9.140625" style="313"/>
    <col min="7425" max="7425" width="7.140625" style="313" customWidth="1"/>
    <col min="7426" max="7426" width="8.5703125" style="313" customWidth="1"/>
    <col min="7427" max="7427" width="9" style="313" customWidth="1"/>
    <col min="7428" max="7431" width="8.42578125" style="313" customWidth="1"/>
    <col min="7432" max="7432" width="9.42578125" style="313" customWidth="1"/>
    <col min="7433" max="7433" width="8.42578125" style="313" customWidth="1"/>
    <col min="7434" max="7434" width="9.5703125" style="313" customWidth="1"/>
    <col min="7435" max="7435" width="8.42578125" style="313" customWidth="1"/>
    <col min="7436" max="7436" width="12.5703125" style="313" customWidth="1"/>
    <col min="7437" max="7437" width="9" style="313" customWidth="1"/>
    <col min="7438" max="7438" width="12" style="313" customWidth="1"/>
    <col min="7439" max="7439" width="10.28515625" style="313" customWidth="1"/>
    <col min="7440" max="7440" width="10.85546875" style="313" customWidth="1"/>
    <col min="7441" max="7441" width="9.28515625" style="313" customWidth="1"/>
    <col min="7442" max="7442" width="11.85546875" style="313" customWidth="1"/>
    <col min="7443" max="7443" width="18" style="313" bestFit="1" customWidth="1"/>
    <col min="7444" max="7444" width="11.28515625" style="313" customWidth="1"/>
    <col min="7445" max="7680" width="9.140625" style="313"/>
    <col min="7681" max="7681" width="7.140625" style="313" customWidth="1"/>
    <col min="7682" max="7682" width="8.5703125" style="313" customWidth="1"/>
    <col min="7683" max="7683" width="9" style="313" customWidth="1"/>
    <col min="7684" max="7687" width="8.42578125" style="313" customWidth="1"/>
    <col min="7688" max="7688" width="9.42578125" style="313" customWidth="1"/>
    <col min="7689" max="7689" width="8.42578125" style="313" customWidth="1"/>
    <col min="7690" max="7690" width="9.5703125" style="313" customWidth="1"/>
    <col min="7691" max="7691" width="8.42578125" style="313" customWidth="1"/>
    <col min="7692" max="7692" width="12.5703125" style="313" customWidth="1"/>
    <col min="7693" max="7693" width="9" style="313" customWidth="1"/>
    <col min="7694" max="7694" width="12" style="313" customWidth="1"/>
    <col min="7695" max="7695" width="10.28515625" style="313" customWidth="1"/>
    <col min="7696" max="7696" width="10.85546875" style="313" customWidth="1"/>
    <col min="7697" max="7697" width="9.28515625" style="313" customWidth="1"/>
    <col min="7698" max="7698" width="11.85546875" style="313" customWidth="1"/>
    <col min="7699" max="7699" width="18" style="313" bestFit="1" customWidth="1"/>
    <col min="7700" max="7700" width="11.28515625" style="313" customWidth="1"/>
    <col min="7701" max="7936" width="9.140625" style="313"/>
    <col min="7937" max="7937" width="7.140625" style="313" customWidth="1"/>
    <col min="7938" max="7938" width="8.5703125" style="313" customWidth="1"/>
    <col min="7939" max="7939" width="9" style="313" customWidth="1"/>
    <col min="7940" max="7943" width="8.42578125" style="313" customWidth="1"/>
    <col min="7944" max="7944" width="9.42578125" style="313" customWidth="1"/>
    <col min="7945" max="7945" width="8.42578125" style="313" customWidth="1"/>
    <col min="7946" max="7946" width="9.5703125" style="313" customWidth="1"/>
    <col min="7947" max="7947" width="8.42578125" style="313" customWidth="1"/>
    <col min="7948" max="7948" width="12.5703125" style="313" customWidth="1"/>
    <col min="7949" max="7949" width="9" style="313" customWidth="1"/>
    <col min="7950" max="7950" width="12" style="313" customWidth="1"/>
    <col min="7951" max="7951" width="10.28515625" style="313" customWidth="1"/>
    <col min="7952" max="7952" width="10.85546875" style="313" customWidth="1"/>
    <col min="7953" max="7953" width="9.28515625" style="313" customWidth="1"/>
    <col min="7954" max="7954" width="11.85546875" style="313" customWidth="1"/>
    <col min="7955" max="7955" width="18" style="313" bestFit="1" customWidth="1"/>
    <col min="7956" max="7956" width="11.28515625" style="313" customWidth="1"/>
    <col min="7957" max="8192" width="9.140625" style="313"/>
    <col min="8193" max="8193" width="7.140625" style="313" customWidth="1"/>
    <col min="8194" max="8194" width="8.5703125" style="313" customWidth="1"/>
    <col min="8195" max="8195" width="9" style="313" customWidth="1"/>
    <col min="8196" max="8199" width="8.42578125" style="313" customWidth="1"/>
    <col min="8200" max="8200" width="9.42578125" style="313" customWidth="1"/>
    <col min="8201" max="8201" width="8.42578125" style="313" customWidth="1"/>
    <col min="8202" max="8202" width="9.5703125" style="313" customWidth="1"/>
    <col min="8203" max="8203" width="8.42578125" style="313" customWidth="1"/>
    <col min="8204" max="8204" width="12.5703125" style="313" customWidth="1"/>
    <col min="8205" max="8205" width="9" style="313" customWidth="1"/>
    <col min="8206" max="8206" width="12" style="313" customWidth="1"/>
    <col min="8207" max="8207" width="10.28515625" style="313" customWidth="1"/>
    <col min="8208" max="8208" width="10.85546875" style="313" customWidth="1"/>
    <col min="8209" max="8209" width="9.28515625" style="313" customWidth="1"/>
    <col min="8210" max="8210" width="11.85546875" style="313" customWidth="1"/>
    <col min="8211" max="8211" width="18" style="313" bestFit="1" customWidth="1"/>
    <col min="8212" max="8212" width="11.28515625" style="313" customWidth="1"/>
    <col min="8213" max="8448" width="9.140625" style="313"/>
    <col min="8449" max="8449" width="7.140625" style="313" customWidth="1"/>
    <col min="8450" max="8450" width="8.5703125" style="313" customWidth="1"/>
    <col min="8451" max="8451" width="9" style="313" customWidth="1"/>
    <col min="8452" max="8455" width="8.42578125" style="313" customWidth="1"/>
    <col min="8456" max="8456" width="9.42578125" style="313" customWidth="1"/>
    <col min="8457" max="8457" width="8.42578125" style="313" customWidth="1"/>
    <col min="8458" max="8458" width="9.5703125" style="313" customWidth="1"/>
    <col min="8459" max="8459" width="8.42578125" style="313" customWidth="1"/>
    <col min="8460" max="8460" width="12.5703125" style="313" customWidth="1"/>
    <col min="8461" max="8461" width="9" style="313" customWidth="1"/>
    <col min="8462" max="8462" width="12" style="313" customWidth="1"/>
    <col min="8463" max="8463" width="10.28515625" style="313" customWidth="1"/>
    <col min="8464" max="8464" width="10.85546875" style="313" customWidth="1"/>
    <col min="8465" max="8465" width="9.28515625" style="313" customWidth="1"/>
    <col min="8466" max="8466" width="11.85546875" style="313" customWidth="1"/>
    <col min="8467" max="8467" width="18" style="313" bestFit="1" customWidth="1"/>
    <col min="8468" max="8468" width="11.28515625" style="313" customWidth="1"/>
    <col min="8469" max="8704" width="9.140625" style="313"/>
    <col min="8705" max="8705" width="7.140625" style="313" customWidth="1"/>
    <col min="8706" max="8706" width="8.5703125" style="313" customWidth="1"/>
    <col min="8707" max="8707" width="9" style="313" customWidth="1"/>
    <col min="8708" max="8711" width="8.42578125" style="313" customWidth="1"/>
    <col min="8712" max="8712" width="9.42578125" style="313" customWidth="1"/>
    <col min="8713" max="8713" width="8.42578125" style="313" customWidth="1"/>
    <col min="8714" max="8714" width="9.5703125" style="313" customWidth="1"/>
    <col min="8715" max="8715" width="8.42578125" style="313" customWidth="1"/>
    <col min="8716" max="8716" width="12.5703125" style="313" customWidth="1"/>
    <col min="8717" max="8717" width="9" style="313" customWidth="1"/>
    <col min="8718" max="8718" width="12" style="313" customWidth="1"/>
    <col min="8719" max="8719" width="10.28515625" style="313" customWidth="1"/>
    <col min="8720" max="8720" width="10.85546875" style="313" customWidth="1"/>
    <col min="8721" max="8721" width="9.28515625" style="313" customWidth="1"/>
    <col min="8722" max="8722" width="11.85546875" style="313" customWidth="1"/>
    <col min="8723" max="8723" width="18" style="313" bestFit="1" customWidth="1"/>
    <col min="8724" max="8724" width="11.28515625" style="313" customWidth="1"/>
    <col min="8725" max="8960" width="9.140625" style="313"/>
    <col min="8961" max="8961" width="7.140625" style="313" customWidth="1"/>
    <col min="8962" max="8962" width="8.5703125" style="313" customWidth="1"/>
    <col min="8963" max="8963" width="9" style="313" customWidth="1"/>
    <col min="8964" max="8967" width="8.42578125" style="313" customWidth="1"/>
    <col min="8968" max="8968" width="9.42578125" style="313" customWidth="1"/>
    <col min="8969" max="8969" width="8.42578125" style="313" customWidth="1"/>
    <col min="8970" max="8970" width="9.5703125" style="313" customWidth="1"/>
    <col min="8971" max="8971" width="8.42578125" style="313" customWidth="1"/>
    <col min="8972" max="8972" width="12.5703125" style="313" customWidth="1"/>
    <col min="8973" max="8973" width="9" style="313" customWidth="1"/>
    <col min="8974" max="8974" width="12" style="313" customWidth="1"/>
    <col min="8975" max="8975" width="10.28515625" style="313" customWidth="1"/>
    <col min="8976" max="8976" width="10.85546875" style="313" customWidth="1"/>
    <col min="8977" max="8977" width="9.28515625" style="313" customWidth="1"/>
    <col min="8978" max="8978" width="11.85546875" style="313" customWidth="1"/>
    <col min="8979" max="8979" width="18" style="313" bestFit="1" customWidth="1"/>
    <col min="8980" max="8980" width="11.28515625" style="313" customWidth="1"/>
    <col min="8981" max="9216" width="9.140625" style="313"/>
    <col min="9217" max="9217" width="7.140625" style="313" customWidth="1"/>
    <col min="9218" max="9218" width="8.5703125" style="313" customWidth="1"/>
    <col min="9219" max="9219" width="9" style="313" customWidth="1"/>
    <col min="9220" max="9223" width="8.42578125" style="313" customWidth="1"/>
    <col min="9224" max="9224" width="9.42578125" style="313" customWidth="1"/>
    <col min="9225" max="9225" width="8.42578125" style="313" customWidth="1"/>
    <col min="9226" max="9226" width="9.5703125" style="313" customWidth="1"/>
    <col min="9227" max="9227" width="8.42578125" style="313" customWidth="1"/>
    <col min="9228" max="9228" width="12.5703125" style="313" customWidth="1"/>
    <col min="9229" max="9229" width="9" style="313" customWidth="1"/>
    <col min="9230" max="9230" width="12" style="313" customWidth="1"/>
    <col min="9231" max="9231" width="10.28515625" style="313" customWidth="1"/>
    <col min="9232" max="9232" width="10.85546875" style="313" customWidth="1"/>
    <col min="9233" max="9233" width="9.28515625" style="313" customWidth="1"/>
    <col min="9234" max="9234" width="11.85546875" style="313" customWidth="1"/>
    <col min="9235" max="9235" width="18" style="313" bestFit="1" customWidth="1"/>
    <col min="9236" max="9236" width="11.28515625" style="313" customWidth="1"/>
    <col min="9237" max="9472" width="9.140625" style="313"/>
    <col min="9473" max="9473" width="7.140625" style="313" customWidth="1"/>
    <col min="9474" max="9474" width="8.5703125" style="313" customWidth="1"/>
    <col min="9475" max="9475" width="9" style="313" customWidth="1"/>
    <col min="9476" max="9479" width="8.42578125" style="313" customWidth="1"/>
    <col min="9480" max="9480" width="9.42578125" style="313" customWidth="1"/>
    <col min="9481" max="9481" width="8.42578125" style="313" customWidth="1"/>
    <col min="9482" max="9482" width="9.5703125" style="313" customWidth="1"/>
    <col min="9483" max="9483" width="8.42578125" style="313" customWidth="1"/>
    <col min="9484" max="9484" width="12.5703125" style="313" customWidth="1"/>
    <col min="9485" max="9485" width="9" style="313" customWidth="1"/>
    <col min="9486" max="9486" width="12" style="313" customWidth="1"/>
    <col min="9487" max="9487" width="10.28515625" style="313" customWidth="1"/>
    <col min="9488" max="9488" width="10.85546875" style="313" customWidth="1"/>
    <col min="9489" max="9489" width="9.28515625" style="313" customWidth="1"/>
    <col min="9490" max="9490" width="11.85546875" style="313" customWidth="1"/>
    <col min="9491" max="9491" width="18" style="313" bestFit="1" customWidth="1"/>
    <col min="9492" max="9492" width="11.28515625" style="313" customWidth="1"/>
    <col min="9493" max="9728" width="9.140625" style="313"/>
    <col min="9729" max="9729" width="7.140625" style="313" customWidth="1"/>
    <col min="9730" max="9730" width="8.5703125" style="313" customWidth="1"/>
    <col min="9731" max="9731" width="9" style="313" customWidth="1"/>
    <col min="9732" max="9735" width="8.42578125" style="313" customWidth="1"/>
    <col min="9736" max="9736" width="9.42578125" style="313" customWidth="1"/>
    <col min="9737" max="9737" width="8.42578125" style="313" customWidth="1"/>
    <col min="9738" max="9738" width="9.5703125" style="313" customWidth="1"/>
    <col min="9739" max="9739" width="8.42578125" style="313" customWidth="1"/>
    <col min="9740" max="9740" width="12.5703125" style="313" customWidth="1"/>
    <col min="9741" max="9741" width="9" style="313" customWidth="1"/>
    <col min="9742" max="9742" width="12" style="313" customWidth="1"/>
    <col min="9743" max="9743" width="10.28515625" style="313" customWidth="1"/>
    <col min="9744" max="9744" width="10.85546875" style="313" customWidth="1"/>
    <col min="9745" max="9745" width="9.28515625" style="313" customWidth="1"/>
    <col min="9746" max="9746" width="11.85546875" style="313" customWidth="1"/>
    <col min="9747" max="9747" width="18" style="313" bestFit="1" customWidth="1"/>
    <col min="9748" max="9748" width="11.28515625" style="313" customWidth="1"/>
    <col min="9749" max="9984" width="9.140625" style="313"/>
    <col min="9985" max="9985" width="7.140625" style="313" customWidth="1"/>
    <col min="9986" max="9986" width="8.5703125" style="313" customWidth="1"/>
    <col min="9987" max="9987" width="9" style="313" customWidth="1"/>
    <col min="9988" max="9991" width="8.42578125" style="313" customWidth="1"/>
    <col min="9992" max="9992" width="9.42578125" style="313" customWidth="1"/>
    <col min="9993" max="9993" width="8.42578125" style="313" customWidth="1"/>
    <col min="9994" max="9994" width="9.5703125" style="313" customWidth="1"/>
    <col min="9995" max="9995" width="8.42578125" style="313" customWidth="1"/>
    <col min="9996" max="9996" width="12.5703125" style="313" customWidth="1"/>
    <col min="9997" max="9997" width="9" style="313" customWidth="1"/>
    <col min="9998" max="9998" width="12" style="313" customWidth="1"/>
    <col min="9999" max="9999" width="10.28515625" style="313" customWidth="1"/>
    <col min="10000" max="10000" width="10.85546875" style="313" customWidth="1"/>
    <col min="10001" max="10001" width="9.28515625" style="313" customWidth="1"/>
    <col min="10002" max="10002" width="11.85546875" style="313" customWidth="1"/>
    <col min="10003" max="10003" width="18" style="313" bestFit="1" customWidth="1"/>
    <col min="10004" max="10004" width="11.28515625" style="313" customWidth="1"/>
    <col min="10005" max="10240" width="9.140625" style="313"/>
    <col min="10241" max="10241" width="7.140625" style="313" customWidth="1"/>
    <col min="10242" max="10242" width="8.5703125" style="313" customWidth="1"/>
    <col min="10243" max="10243" width="9" style="313" customWidth="1"/>
    <col min="10244" max="10247" width="8.42578125" style="313" customWidth="1"/>
    <col min="10248" max="10248" width="9.42578125" style="313" customWidth="1"/>
    <col min="10249" max="10249" width="8.42578125" style="313" customWidth="1"/>
    <col min="10250" max="10250" width="9.5703125" style="313" customWidth="1"/>
    <col min="10251" max="10251" width="8.42578125" style="313" customWidth="1"/>
    <col min="10252" max="10252" width="12.5703125" style="313" customWidth="1"/>
    <col min="10253" max="10253" width="9" style="313" customWidth="1"/>
    <col min="10254" max="10254" width="12" style="313" customWidth="1"/>
    <col min="10255" max="10255" width="10.28515625" style="313" customWidth="1"/>
    <col min="10256" max="10256" width="10.85546875" style="313" customWidth="1"/>
    <col min="10257" max="10257" width="9.28515625" style="313" customWidth="1"/>
    <col min="10258" max="10258" width="11.85546875" style="313" customWidth="1"/>
    <col min="10259" max="10259" width="18" style="313" bestFit="1" customWidth="1"/>
    <col min="10260" max="10260" width="11.28515625" style="313" customWidth="1"/>
    <col min="10261" max="10496" width="9.140625" style="313"/>
    <col min="10497" max="10497" width="7.140625" style="313" customWidth="1"/>
    <col min="10498" max="10498" width="8.5703125" style="313" customWidth="1"/>
    <col min="10499" max="10499" width="9" style="313" customWidth="1"/>
    <col min="10500" max="10503" width="8.42578125" style="313" customWidth="1"/>
    <col min="10504" max="10504" width="9.42578125" style="313" customWidth="1"/>
    <col min="10505" max="10505" width="8.42578125" style="313" customWidth="1"/>
    <col min="10506" max="10506" width="9.5703125" style="313" customWidth="1"/>
    <col min="10507" max="10507" width="8.42578125" style="313" customWidth="1"/>
    <col min="10508" max="10508" width="12.5703125" style="313" customWidth="1"/>
    <col min="10509" max="10509" width="9" style="313" customWidth="1"/>
    <col min="10510" max="10510" width="12" style="313" customWidth="1"/>
    <col min="10511" max="10511" width="10.28515625" style="313" customWidth="1"/>
    <col min="10512" max="10512" width="10.85546875" style="313" customWidth="1"/>
    <col min="10513" max="10513" width="9.28515625" style="313" customWidth="1"/>
    <col min="10514" max="10514" width="11.85546875" style="313" customWidth="1"/>
    <col min="10515" max="10515" width="18" style="313" bestFit="1" customWidth="1"/>
    <col min="10516" max="10516" width="11.28515625" style="313" customWidth="1"/>
    <col min="10517" max="10752" width="9.140625" style="313"/>
    <col min="10753" max="10753" width="7.140625" style="313" customWidth="1"/>
    <col min="10754" max="10754" width="8.5703125" style="313" customWidth="1"/>
    <col min="10755" max="10755" width="9" style="313" customWidth="1"/>
    <col min="10756" max="10759" width="8.42578125" style="313" customWidth="1"/>
    <col min="10760" max="10760" width="9.42578125" style="313" customWidth="1"/>
    <col min="10761" max="10761" width="8.42578125" style="313" customWidth="1"/>
    <col min="10762" max="10762" width="9.5703125" style="313" customWidth="1"/>
    <col min="10763" max="10763" width="8.42578125" style="313" customWidth="1"/>
    <col min="10764" max="10764" width="12.5703125" style="313" customWidth="1"/>
    <col min="10765" max="10765" width="9" style="313" customWidth="1"/>
    <col min="10766" max="10766" width="12" style="313" customWidth="1"/>
    <col min="10767" max="10767" width="10.28515625" style="313" customWidth="1"/>
    <col min="10768" max="10768" width="10.85546875" style="313" customWidth="1"/>
    <col min="10769" max="10769" width="9.28515625" style="313" customWidth="1"/>
    <col min="10770" max="10770" width="11.85546875" style="313" customWidth="1"/>
    <col min="10771" max="10771" width="18" style="313" bestFit="1" customWidth="1"/>
    <col min="10772" max="10772" width="11.28515625" style="313" customWidth="1"/>
    <col min="10773" max="11008" width="9.140625" style="313"/>
    <col min="11009" max="11009" width="7.140625" style="313" customWidth="1"/>
    <col min="11010" max="11010" width="8.5703125" style="313" customWidth="1"/>
    <col min="11011" max="11011" width="9" style="313" customWidth="1"/>
    <col min="11012" max="11015" width="8.42578125" style="313" customWidth="1"/>
    <col min="11016" max="11016" width="9.42578125" style="313" customWidth="1"/>
    <col min="11017" max="11017" width="8.42578125" style="313" customWidth="1"/>
    <col min="11018" max="11018" width="9.5703125" style="313" customWidth="1"/>
    <col min="11019" max="11019" width="8.42578125" style="313" customWidth="1"/>
    <col min="11020" max="11020" width="12.5703125" style="313" customWidth="1"/>
    <col min="11021" max="11021" width="9" style="313" customWidth="1"/>
    <col min="11022" max="11022" width="12" style="313" customWidth="1"/>
    <col min="11023" max="11023" width="10.28515625" style="313" customWidth="1"/>
    <col min="11024" max="11024" width="10.85546875" style="313" customWidth="1"/>
    <col min="11025" max="11025" width="9.28515625" style="313" customWidth="1"/>
    <col min="11026" max="11026" width="11.85546875" style="313" customWidth="1"/>
    <col min="11027" max="11027" width="18" style="313" bestFit="1" customWidth="1"/>
    <col min="11028" max="11028" width="11.28515625" style="313" customWidth="1"/>
    <col min="11029" max="11264" width="9.140625" style="313"/>
    <col min="11265" max="11265" width="7.140625" style="313" customWidth="1"/>
    <col min="11266" max="11266" width="8.5703125" style="313" customWidth="1"/>
    <col min="11267" max="11267" width="9" style="313" customWidth="1"/>
    <col min="11268" max="11271" width="8.42578125" style="313" customWidth="1"/>
    <col min="11272" max="11272" width="9.42578125" style="313" customWidth="1"/>
    <col min="11273" max="11273" width="8.42578125" style="313" customWidth="1"/>
    <col min="11274" max="11274" width="9.5703125" style="313" customWidth="1"/>
    <col min="11275" max="11275" width="8.42578125" style="313" customWidth="1"/>
    <col min="11276" max="11276" width="12.5703125" style="313" customWidth="1"/>
    <col min="11277" max="11277" width="9" style="313" customWidth="1"/>
    <col min="11278" max="11278" width="12" style="313" customWidth="1"/>
    <col min="11279" max="11279" width="10.28515625" style="313" customWidth="1"/>
    <col min="11280" max="11280" width="10.85546875" style="313" customWidth="1"/>
    <col min="11281" max="11281" width="9.28515625" style="313" customWidth="1"/>
    <col min="11282" max="11282" width="11.85546875" style="313" customWidth="1"/>
    <col min="11283" max="11283" width="18" style="313" bestFit="1" customWidth="1"/>
    <col min="11284" max="11284" width="11.28515625" style="313" customWidth="1"/>
    <col min="11285" max="11520" width="9.140625" style="313"/>
    <col min="11521" max="11521" width="7.140625" style="313" customWidth="1"/>
    <col min="11522" max="11522" width="8.5703125" style="313" customWidth="1"/>
    <col min="11523" max="11523" width="9" style="313" customWidth="1"/>
    <col min="11524" max="11527" width="8.42578125" style="313" customWidth="1"/>
    <col min="11528" max="11528" width="9.42578125" style="313" customWidth="1"/>
    <col min="11529" max="11529" width="8.42578125" style="313" customWidth="1"/>
    <col min="11530" max="11530" width="9.5703125" style="313" customWidth="1"/>
    <col min="11531" max="11531" width="8.42578125" style="313" customWidth="1"/>
    <col min="11532" max="11532" width="12.5703125" style="313" customWidth="1"/>
    <col min="11533" max="11533" width="9" style="313" customWidth="1"/>
    <col min="11534" max="11534" width="12" style="313" customWidth="1"/>
    <col min="11535" max="11535" width="10.28515625" style="313" customWidth="1"/>
    <col min="11536" max="11536" width="10.85546875" style="313" customWidth="1"/>
    <col min="11537" max="11537" width="9.28515625" style="313" customWidth="1"/>
    <col min="11538" max="11538" width="11.85546875" style="313" customWidth="1"/>
    <col min="11539" max="11539" width="18" style="313" bestFit="1" customWidth="1"/>
    <col min="11540" max="11540" width="11.28515625" style="313" customWidth="1"/>
    <col min="11541" max="11776" width="9.140625" style="313"/>
    <col min="11777" max="11777" width="7.140625" style="313" customWidth="1"/>
    <col min="11778" max="11778" width="8.5703125" style="313" customWidth="1"/>
    <col min="11779" max="11779" width="9" style="313" customWidth="1"/>
    <col min="11780" max="11783" width="8.42578125" style="313" customWidth="1"/>
    <col min="11784" max="11784" width="9.42578125" style="313" customWidth="1"/>
    <col min="11785" max="11785" width="8.42578125" style="313" customWidth="1"/>
    <col min="11786" max="11786" width="9.5703125" style="313" customWidth="1"/>
    <col min="11787" max="11787" width="8.42578125" style="313" customWidth="1"/>
    <col min="11788" max="11788" width="12.5703125" style="313" customWidth="1"/>
    <col min="11789" max="11789" width="9" style="313" customWidth="1"/>
    <col min="11790" max="11790" width="12" style="313" customWidth="1"/>
    <col min="11791" max="11791" width="10.28515625" style="313" customWidth="1"/>
    <col min="11792" max="11792" width="10.85546875" style="313" customWidth="1"/>
    <col min="11793" max="11793" width="9.28515625" style="313" customWidth="1"/>
    <col min="11794" max="11794" width="11.85546875" style="313" customWidth="1"/>
    <col min="11795" max="11795" width="18" style="313" bestFit="1" customWidth="1"/>
    <col min="11796" max="11796" width="11.28515625" style="313" customWidth="1"/>
    <col min="11797" max="12032" width="9.140625" style="313"/>
    <col min="12033" max="12033" width="7.140625" style="313" customWidth="1"/>
    <col min="12034" max="12034" width="8.5703125" style="313" customWidth="1"/>
    <col min="12035" max="12035" width="9" style="313" customWidth="1"/>
    <col min="12036" max="12039" width="8.42578125" style="313" customWidth="1"/>
    <col min="12040" max="12040" width="9.42578125" style="313" customWidth="1"/>
    <col min="12041" max="12041" width="8.42578125" style="313" customWidth="1"/>
    <col min="12042" max="12042" width="9.5703125" style="313" customWidth="1"/>
    <col min="12043" max="12043" width="8.42578125" style="313" customWidth="1"/>
    <col min="12044" max="12044" width="12.5703125" style="313" customWidth="1"/>
    <col min="12045" max="12045" width="9" style="313" customWidth="1"/>
    <col min="12046" max="12046" width="12" style="313" customWidth="1"/>
    <col min="12047" max="12047" width="10.28515625" style="313" customWidth="1"/>
    <col min="12048" max="12048" width="10.85546875" style="313" customWidth="1"/>
    <col min="12049" max="12049" width="9.28515625" style="313" customWidth="1"/>
    <col min="12050" max="12050" width="11.85546875" style="313" customWidth="1"/>
    <col min="12051" max="12051" width="18" style="313" bestFit="1" customWidth="1"/>
    <col min="12052" max="12052" width="11.28515625" style="313" customWidth="1"/>
    <col min="12053" max="12288" width="9.140625" style="313"/>
    <col min="12289" max="12289" width="7.140625" style="313" customWidth="1"/>
    <col min="12290" max="12290" width="8.5703125" style="313" customWidth="1"/>
    <col min="12291" max="12291" width="9" style="313" customWidth="1"/>
    <col min="12292" max="12295" width="8.42578125" style="313" customWidth="1"/>
    <col min="12296" max="12296" width="9.42578125" style="313" customWidth="1"/>
    <col min="12297" max="12297" width="8.42578125" style="313" customWidth="1"/>
    <col min="12298" max="12298" width="9.5703125" style="313" customWidth="1"/>
    <col min="12299" max="12299" width="8.42578125" style="313" customWidth="1"/>
    <col min="12300" max="12300" width="12.5703125" style="313" customWidth="1"/>
    <col min="12301" max="12301" width="9" style="313" customWidth="1"/>
    <col min="12302" max="12302" width="12" style="313" customWidth="1"/>
    <col min="12303" max="12303" width="10.28515625" style="313" customWidth="1"/>
    <col min="12304" max="12304" width="10.85546875" style="313" customWidth="1"/>
    <col min="12305" max="12305" width="9.28515625" style="313" customWidth="1"/>
    <col min="12306" max="12306" width="11.85546875" style="313" customWidth="1"/>
    <col min="12307" max="12307" width="18" style="313" bestFit="1" customWidth="1"/>
    <col min="12308" max="12308" width="11.28515625" style="313" customWidth="1"/>
    <col min="12309" max="12544" width="9.140625" style="313"/>
    <col min="12545" max="12545" width="7.140625" style="313" customWidth="1"/>
    <col min="12546" max="12546" width="8.5703125" style="313" customWidth="1"/>
    <col min="12547" max="12547" width="9" style="313" customWidth="1"/>
    <col min="12548" max="12551" width="8.42578125" style="313" customWidth="1"/>
    <col min="12552" max="12552" width="9.42578125" style="313" customWidth="1"/>
    <col min="12553" max="12553" width="8.42578125" style="313" customWidth="1"/>
    <col min="12554" max="12554" width="9.5703125" style="313" customWidth="1"/>
    <col min="12555" max="12555" width="8.42578125" style="313" customWidth="1"/>
    <col min="12556" max="12556" width="12.5703125" style="313" customWidth="1"/>
    <col min="12557" max="12557" width="9" style="313" customWidth="1"/>
    <col min="12558" max="12558" width="12" style="313" customWidth="1"/>
    <col min="12559" max="12559" width="10.28515625" style="313" customWidth="1"/>
    <col min="12560" max="12560" width="10.85546875" style="313" customWidth="1"/>
    <col min="12561" max="12561" width="9.28515625" style="313" customWidth="1"/>
    <col min="12562" max="12562" width="11.85546875" style="313" customWidth="1"/>
    <col min="12563" max="12563" width="18" style="313" bestFit="1" customWidth="1"/>
    <col min="12564" max="12564" width="11.28515625" style="313" customWidth="1"/>
    <col min="12565" max="12800" width="9.140625" style="313"/>
    <col min="12801" max="12801" width="7.140625" style="313" customWidth="1"/>
    <col min="12802" max="12802" width="8.5703125" style="313" customWidth="1"/>
    <col min="12803" max="12803" width="9" style="313" customWidth="1"/>
    <col min="12804" max="12807" width="8.42578125" style="313" customWidth="1"/>
    <col min="12808" max="12808" width="9.42578125" style="313" customWidth="1"/>
    <col min="12809" max="12809" width="8.42578125" style="313" customWidth="1"/>
    <col min="12810" max="12810" width="9.5703125" style="313" customWidth="1"/>
    <col min="12811" max="12811" width="8.42578125" style="313" customWidth="1"/>
    <col min="12812" max="12812" width="12.5703125" style="313" customWidth="1"/>
    <col min="12813" max="12813" width="9" style="313" customWidth="1"/>
    <col min="12814" max="12814" width="12" style="313" customWidth="1"/>
    <col min="12815" max="12815" width="10.28515625" style="313" customWidth="1"/>
    <col min="12816" max="12816" width="10.85546875" style="313" customWidth="1"/>
    <col min="12817" max="12817" width="9.28515625" style="313" customWidth="1"/>
    <col min="12818" max="12818" width="11.85546875" style="313" customWidth="1"/>
    <col min="12819" max="12819" width="18" style="313" bestFit="1" customWidth="1"/>
    <col min="12820" max="12820" width="11.28515625" style="313" customWidth="1"/>
    <col min="12821" max="13056" width="9.140625" style="313"/>
    <col min="13057" max="13057" width="7.140625" style="313" customWidth="1"/>
    <col min="13058" max="13058" width="8.5703125" style="313" customWidth="1"/>
    <col min="13059" max="13059" width="9" style="313" customWidth="1"/>
    <col min="13060" max="13063" width="8.42578125" style="313" customWidth="1"/>
    <col min="13064" max="13064" width="9.42578125" style="313" customWidth="1"/>
    <col min="13065" max="13065" width="8.42578125" style="313" customWidth="1"/>
    <col min="13066" max="13066" width="9.5703125" style="313" customWidth="1"/>
    <col min="13067" max="13067" width="8.42578125" style="313" customWidth="1"/>
    <col min="13068" max="13068" width="12.5703125" style="313" customWidth="1"/>
    <col min="13069" max="13069" width="9" style="313" customWidth="1"/>
    <col min="13070" max="13070" width="12" style="313" customWidth="1"/>
    <col min="13071" max="13071" width="10.28515625" style="313" customWidth="1"/>
    <col min="13072" max="13072" width="10.85546875" style="313" customWidth="1"/>
    <col min="13073" max="13073" width="9.28515625" style="313" customWidth="1"/>
    <col min="13074" max="13074" width="11.85546875" style="313" customWidth="1"/>
    <col min="13075" max="13075" width="18" style="313" bestFit="1" customWidth="1"/>
    <col min="13076" max="13076" width="11.28515625" style="313" customWidth="1"/>
    <col min="13077" max="13312" width="9.140625" style="313"/>
    <col min="13313" max="13313" width="7.140625" style="313" customWidth="1"/>
    <col min="13314" max="13314" width="8.5703125" style="313" customWidth="1"/>
    <col min="13315" max="13315" width="9" style="313" customWidth="1"/>
    <col min="13316" max="13319" width="8.42578125" style="313" customWidth="1"/>
    <col min="13320" max="13320" width="9.42578125" style="313" customWidth="1"/>
    <col min="13321" max="13321" width="8.42578125" style="313" customWidth="1"/>
    <col min="13322" max="13322" width="9.5703125" style="313" customWidth="1"/>
    <col min="13323" max="13323" width="8.42578125" style="313" customWidth="1"/>
    <col min="13324" max="13324" width="12.5703125" style="313" customWidth="1"/>
    <col min="13325" max="13325" width="9" style="313" customWidth="1"/>
    <col min="13326" max="13326" width="12" style="313" customWidth="1"/>
    <col min="13327" max="13327" width="10.28515625" style="313" customWidth="1"/>
    <col min="13328" max="13328" width="10.85546875" style="313" customWidth="1"/>
    <col min="13329" max="13329" width="9.28515625" style="313" customWidth="1"/>
    <col min="13330" max="13330" width="11.85546875" style="313" customWidth="1"/>
    <col min="13331" max="13331" width="18" style="313" bestFit="1" customWidth="1"/>
    <col min="13332" max="13332" width="11.28515625" style="313" customWidth="1"/>
    <col min="13333" max="13568" width="9.140625" style="313"/>
    <col min="13569" max="13569" width="7.140625" style="313" customWidth="1"/>
    <col min="13570" max="13570" width="8.5703125" style="313" customWidth="1"/>
    <col min="13571" max="13571" width="9" style="313" customWidth="1"/>
    <col min="13572" max="13575" width="8.42578125" style="313" customWidth="1"/>
    <col min="13576" max="13576" width="9.42578125" style="313" customWidth="1"/>
    <col min="13577" max="13577" width="8.42578125" style="313" customWidth="1"/>
    <col min="13578" max="13578" width="9.5703125" style="313" customWidth="1"/>
    <col min="13579" max="13579" width="8.42578125" style="313" customWidth="1"/>
    <col min="13580" max="13580" width="12.5703125" style="313" customWidth="1"/>
    <col min="13581" max="13581" width="9" style="313" customWidth="1"/>
    <col min="13582" max="13582" width="12" style="313" customWidth="1"/>
    <col min="13583" max="13583" width="10.28515625" style="313" customWidth="1"/>
    <col min="13584" max="13584" width="10.85546875" style="313" customWidth="1"/>
    <col min="13585" max="13585" width="9.28515625" style="313" customWidth="1"/>
    <col min="13586" max="13586" width="11.85546875" style="313" customWidth="1"/>
    <col min="13587" max="13587" width="18" style="313" bestFit="1" customWidth="1"/>
    <col min="13588" max="13588" width="11.28515625" style="313" customWidth="1"/>
    <col min="13589" max="13824" width="9.140625" style="313"/>
    <col min="13825" max="13825" width="7.140625" style="313" customWidth="1"/>
    <col min="13826" max="13826" width="8.5703125" style="313" customWidth="1"/>
    <col min="13827" max="13827" width="9" style="313" customWidth="1"/>
    <col min="13828" max="13831" width="8.42578125" style="313" customWidth="1"/>
    <col min="13832" max="13832" width="9.42578125" style="313" customWidth="1"/>
    <col min="13833" max="13833" width="8.42578125" style="313" customWidth="1"/>
    <col min="13834" max="13834" width="9.5703125" style="313" customWidth="1"/>
    <col min="13835" max="13835" width="8.42578125" style="313" customWidth="1"/>
    <col min="13836" max="13836" width="12.5703125" style="313" customWidth="1"/>
    <col min="13837" max="13837" width="9" style="313" customWidth="1"/>
    <col min="13838" max="13838" width="12" style="313" customWidth="1"/>
    <col min="13839" max="13839" width="10.28515625" style="313" customWidth="1"/>
    <col min="13840" max="13840" width="10.85546875" style="313" customWidth="1"/>
    <col min="13841" max="13841" width="9.28515625" style="313" customWidth="1"/>
    <col min="13842" max="13842" width="11.85546875" style="313" customWidth="1"/>
    <col min="13843" max="13843" width="18" style="313" bestFit="1" customWidth="1"/>
    <col min="13844" max="13844" width="11.28515625" style="313" customWidth="1"/>
    <col min="13845" max="14080" width="9.140625" style="313"/>
    <col min="14081" max="14081" width="7.140625" style="313" customWidth="1"/>
    <col min="14082" max="14082" width="8.5703125" style="313" customWidth="1"/>
    <col min="14083" max="14083" width="9" style="313" customWidth="1"/>
    <col min="14084" max="14087" width="8.42578125" style="313" customWidth="1"/>
    <col min="14088" max="14088" width="9.42578125" style="313" customWidth="1"/>
    <col min="14089" max="14089" width="8.42578125" style="313" customWidth="1"/>
    <col min="14090" max="14090" width="9.5703125" style="313" customWidth="1"/>
    <col min="14091" max="14091" width="8.42578125" style="313" customWidth="1"/>
    <col min="14092" max="14092" width="12.5703125" style="313" customWidth="1"/>
    <col min="14093" max="14093" width="9" style="313" customWidth="1"/>
    <col min="14094" max="14094" width="12" style="313" customWidth="1"/>
    <col min="14095" max="14095" width="10.28515625" style="313" customWidth="1"/>
    <col min="14096" max="14096" width="10.85546875" style="313" customWidth="1"/>
    <col min="14097" max="14097" width="9.28515625" style="313" customWidth="1"/>
    <col min="14098" max="14098" width="11.85546875" style="313" customWidth="1"/>
    <col min="14099" max="14099" width="18" style="313" bestFit="1" customWidth="1"/>
    <col min="14100" max="14100" width="11.28515625" style="313" customWidth="1"/>
    <col min="14101" max="14336" width="9.140625" style="313"/>
    <col min="14337" max="14337" width="7.140625" style="313" customWidth="1"/>
    <col min="14338" max="14338" width="8.5703125" style="313" customWidth="1"/>
    <col min="14339" max="14339" width="9" style="313" customWidth="1"/>
    <col min="14340" max="14343" width="8.42578125" style="313" customWidth="1"/>
    <col min="14344" max="14344" width="9.42578125" style="313" customWidth="1"/>
    <col min="14345" max="14345" width="8.42578125" style="313" customWidth="1"/>
    <col min="14346" max="14346" width="9.5703125" style="313" customWidth="1"/>
    <col min="14347" max="14347" width="8.42578125" style="313" customWidth="1"/>
    <col min="14348" max="14348" width="12.5703125" style="313" customWidth="1"/>
    <col min="14349" max="14349" width="9" style="313" customWidth="1"/>
    <col min="14350" max="14350" width="12" style="313" customWidth="1"/>
    <col min="14351" max="14351" width="10.28515625" style="313" customWidth="1"/>
    <col min="14352" max="14352" width="10.85546875" style="313" customWidth="1"/>
    <col min="14353" max="14353" width="9.28515625" style="313" customWidth="1"/>
    <col min="14354" max="14354" width="11.85546875" style="313" customWidth="1"/>
    <col min="14355" max="14355" width="18" style="313" bestFit="1" customWidth="1"/>
    <col min="14356" max="14356" width="11.28515625" style="313" customWidth="1"/>
    <col min="14357" max="14592" width="9.140625" style="313"/>
    <col min="14593" max="14593" width="7.140625" style="313" customWidth="1"/>
    <col min="14594" max="14594" width="8.5703125" style="313" customWidth="1"/>
    <col min="14595" max="14595" width="9" style="313" customWidth="1"/>
    <col min="14596" max="14599" width="8.42578125" style="313" customWidth="1"/>
    <col min="14600" max="14600" width="9.42578125" style="313" customWidth="1"/>
    <col min="14601" max="14601" width="8.42578125" style="313" customWidth="1"/>
    <col min="14602" max="14602" width="9.5703125" style="313" customWidth="1"/>
    <col min="14603" max="14603" width="8.42578125" style="313" customWidth="1"/>
    <col min="14604" max="14604" width="12.5703125" style="313" customWidth="1"/>
    <col min="14605" max="14605" width="9" style="313" customWidth="1"/>
    <col min="14606" max="14606" width="12" style="313" customWidth="1"/>
    <col min="14607" max="14607" width="10.28515625" style="313" customWidth="1"/>
    <col min="14608" max="14608" width="10.85546875" style="313" customWidth="1"/>
    <col min="14609" max="14609" width="9.28515625" style="313" customWidth="1"/>
    <col min="14610" max="14610" width="11.85546875" style="313" customWidth="1"/>
    <col min="14611" max="14611" width="18" style="313" bestFit="1" customWidth="1"/>
    <col min="14612" max="14612" width="11.28515625" style="313" customWidth="1"/>
    <col min="14613" max="14848" width="9.140625" style="313"/>
    <col min="14849" max="14849" width="7.140625" style="313" customWidth="1"/>
    <col min="14850" max="14850" width="8.5703125" style="313" customWidth="1"/>
    <col min="14851" max="14851" width="9" style="313" customWidth="1"/>
    <col min="14852" max="14855" width="8.42578125" style="313" customWidth="1"/>
    <col min="14856" max="14856" width="9.42578125" style="313" customWidth="1"/>
    <col min="14857" max="14857" width="8.42578125" style="313" customWidth="1"/>
    <col min="14858" max="14858" width="9.5703125" style="313" customWidth="1"/>
    <col min="14859" max="14859" width="8.42578125" style="313" customWidth="1"/>
    <col min="14860" max="14860" width="12.5703125" style="313" customWidth="1"/>
    <col min="14861" max="14861" width="9" style="313" customWidth="1"/>
    <col min="14862" max="14862" width="12" style="313" customWidth="1"/>
    <col min="14863" max="14863" width="10.28515625" style="313" customWidth="1"/>
    <col min="14864" max="14864" width="10.85546875" style="313" customWidth="1"/>
    <col min="14865" max="14865" width="9.28515625" style="313" customWidth="1"/>
    <col min="14866" max="14866" width="11.85546875" style="313" customWidth="1"/>
    <col min="14867" max="14867" width="18" style="313" bestFit="1" customWidth="1"/>
    <col min="14868" max="14868" width="11.28515625" style="313" customWidth="1"/>
    <col min="14869" max="15104" width="9.140625" style="313"/>
    <col min="15105" max="15105" width="7.140625" style="313" customWidth="1"/>
    <col min="15106" max="15106" width="8.5703125" style="313" customWidth="1"/>
    <col min="15107" max="15107" width="9" style="313" customWidth="1"/>
    <col min="15108" max="15111" width="8.42578125" style="313" customWidth="1"/>
    <col min="15112" max="15112" width="9.42578125" style="313" customWidth="1"/>
    <col min="15113" max="15113" width="8.42578125" style="313" customWidth="1"/>
    <col min="15114" max="15114" width="9.5703125" style="313" customWidth="1"/>
    <col min="15115" max="15115" width="8.42578125" style="313" customWidth="1"/>
    <col min="15116" max="15116" width="12.5703125" style="313" customWidth="1"/>
    <col min="15117" max="15117" width="9" style="313" customWidth="1"/>
    <col min="15118" max="15118" width="12" style="313" customWidth="1"/>
    <col min="15119" max="15119" width="10.28515625" style="313" customWidth="1"/>
    <col min="15120" max="15120" width="10.85546875" style="313" customWidth="1"/>
    <col min="15121" max="15121" width="9.28515625" style="313" customWidth="1"/>
    <col min="15122" max="15122" width="11.85546875" style="313" customWidth="1"/>
    <col min="15123" max="15123" width="18" style="313" bestFit="1" customWidth="1"/>
    <col min="15124" max="15124" width="11.28515625" style="313" customWidth="1"/>
    <col min="15125" max="15360" width="9.140625" style="313"/>
    <col min="15361" max="15361" width="7.140625" style="313" customWidth="1"/>
    <col min="15362" max="15362" width="8.5703125" style="313" customWidth="1"/>
    <col min="15363" max="15363" width="9" style="313" customWidth="1"/>
    <col min="15364" max="15367" width="8.42578125" style="313" customWidth="1"/>
    <col min="15368" max="15368" width="9.42578125" style="313" customWidth="1"/>
    <col min="15369" max="15369" width="8.42578125" style="313" customWidth="1"/>
    <col min="15370" max="15370" width="9.5703125" style="313" customWidth="1"/>
    <col min="15371" max="15371" width="8.42578125" style="313" customWidth="1"/>
    <col min="15372" max="15372" width="12.5703125" style="313" customWidth="1"/>
    <col min="15373" max="15373" width="9" style="313" customWidth="1"/>
    <col min="15374" max="15374" width="12" style="313" customWidth="1"/>
    <col min="15375" max="15375" width="10.28515625" style="313" customWidth="1"/>
    <col min="15376" max="15376" width="10.85546875" style="313" customWidth="1"/>
    <col min="15377" max="15377" width="9.28515625" style="313" customWidth="1"/>
    <col min="15378" max="15378" width="11.85546875" style="313" customWidth="1"/>
    <col min="15379" max="15379" width="18" style="313" bestFit="1" customWidth="1"/>
    <col min="15380" max="15380" width="11.28515625" style="313" customWidth="1"/>
    <col min="15381" max="15616" width="9.140625" style="313"/>
    <col min="15617" max="15617" width="7.140625" style="313" customWidth="1"/>
    <col min="15618" max="15618" width="8.5703125" style="313" customWidth="1"/>
    <col min="15619" max="15619" width="9" style="313" customWidth="1"/>
    <col min="15620" max="15623" width="8.42578125" style="313" customWidth="1"/>
    <col min="15624" max="15624" width="9.42578125" style="313" customWidth="1"/>
    <col min="15625" max="15625" width="8.42578125" style="313" customWidth="1"/>
    <col min="15626" max="15626" width="9.5703125" style="313" customWidth="1"/>
    <col min="15627" max="15627" width="8.42578125" style="313" customWidth="1"/>
    <col min="15628" max="15628" width="12.5703125" style="313" customWidth="1"/>
    <col min="15629" max="15629" width="9" style="313" customWidth="1"/>
    <col min="15630" max="15630" width="12" style="313" customWidth="1"/>
    <col min="15631" max="15631" width="10.28515625" style="313" customWidth="1"/>
    <col min="15632" max="15632" width="10.85546875" style="313" customWidth="1"/>
    <col min="15633" max="15633" width="9.28515625" style="313" customWidth="1"/>
    <col min="15634" max="15634" width="11.85546875" style="313" customWidth="1"/>
    <col min="15635" max="15635" width="18" style="313" bestFit="1" customWidth="1"/>
    <col min="15636" max="15636" width="11.28515625" style="313" customWidth="1"/>
    <col min="15637" max="15872" width="9.140625" style="313"/>
    <col min="15873" max="15873" width="7.140625" style="313" customWidth="1"/>
    <col min="15874" max="15874" width="8.5703125" style="313" customWidth="1"/>
    <col min="15875" max="15875" width="9" style="313" customWidth="1"/>
    <col min="15876" max="15879" width="8.42578125" style="313" customWidth="1"/>
    <col min="15880" max="15880" width="9.42578125" style="313" customWidth="1"/>
    <col min="15881" max="15881" width="8.42578125" style="313" customWidth="1"/>
    <col min="15882" max="15882" width="9.5703125" style="313" customWidth="1"/>
    <col min="15883" max="15883" width="8.42578125" style="313" customWidth="1"/>
    <col min="15884" max="15884" width="12.5703125" style="313" customWidth="1"/>
    <col min="15885" max="15885" width="9" style="313" customWidth="1"/>
    <col min="15886" max="15886" width="12" style="313" customWidth="1"/>
    <col min="15887" max="15887" width="10.28515625" style="313" customWidth="1"/>
    <col min="15888" max="15888" width="10.85546875" style="313" customWidth="1"/>
    <col min="15889" max="15889" width="9.28515625" style="313" customWidth="1"/>
    <col min="15890" max="15890" width="11.85546875" style="313" customWidth="1"/>
    <col min="15891" max="15891" width="18" style="313" bestFit="1" customWidth="1"/>
    <col min="15892" max="15892" width="11.28515625" style="313" customWidth="1"/>
    <col min="15893" max="16128" width="9.140625" style="313"/>
    <col min="16129" max="16129" width="7.140625" style="313" customWidth="1"/>
    <col min="16130" max="16130" width="8.5703125" style="313" customWidth="1"/>
    <col min="16131" max="16131" width="9" style="313" customWidth="1"/>
    <col min="16132" max="16135" width="8.42578125" style="313" customWidth="1"/>
    <col min="16136" max="16136" width="9.42578125" style="313" customWidth="1"/>
    <col min="16137" max="16137" width="8.42578125" style="313" customWidth="1"/>
    <col min="16138" max="16138" width="9.5703125" style="313" customWidth="1"/>
    <col min="16139" max="16139" width="8.42578125" style="313" customWidth="1"/>
    <col min="16140" max="16140" width="12.5703125" style="313" customWidth="1"/>
    <col min="16141" max="16141" width="9" style="313" customWidth="1"/>
    <col min="16142" max="16142" width="12" style="313" customWidth="1"/>
    <col min="16143" max="16143" width="10.28515625" style="313" customWidth="1"/>
    <col min="16144" max="16144" width="10.85546875" style="313" customWidth="1"/>
    <col min="16145" max="16145" width="9.28515625" style="313" customWidth="1"/>
    <col min="16146" max="16146" width="11.85546875" style="313" customWidth="1"/>
    <col min="16147" max="16147" width="18" style="313" bestFit="1" customWidth="1"/>
    <col min="16148" max="16148" width="11.28515625" style="313" customWidth="1"/>
    <col min="16149" max="16384" width="9.140625" style="313"/>
  </cols>
  <sheetData>
    <row r="1" spans="1:32" ht="47.25" customHeight="1">
      <c r="A1" s="1040" t="s">
        <v>465</v>
      </c>
      <c r="B1" s="1041"/>
      <c r="C1" s="1041"/>
      <c r="D1" s="1041"/>
      <c r="E1" s="1041"/>
      <c r="F1" s="1041"/>
      <c r="G1" s="1041"/>
      <c r="H1" s="1041"/>
      <c r="I1" s="1041"/>
      <c r="J1" s="1041"/>
      <c r="K1" s="1041"/>
      <c r="L1" s="1041"/>
      <c r="M1" s="1041"/>
      <c r="N1" s="1041"/>
      <c r="O1" s="1041"/>
      <c r="P1" s="1041"/>
      <c r="Q1" s="1041"/>
      <c r="R1" s="1042"/>
    </row>
    <row r="2" spans="1:32" s="320" customFormat="1" ht="40.5" customHeight="1">
      <c r="A2" s="314" t="s">
        <v>466</v>
      </c>
      <c r="B2" s="315"/>
      <c r="C2" s="1043" t="s">
        <v>751</v>
      </c>
      <c r="D2" s="1044"/>
      <c r="E2" s="1045"/>
      <c r="F2" s="316" t="s">
        <v>467</v>
      </c>
      <c r="G2" s="315"/>
      <c r="H2" s="1046" t="s">
        <v>441</v>
      </c>
      <c r="I2" s="1047"/>
      <c r="J2" s="1048"/>
      <c r="K2" s="316" t="s">
        <v>468</v>
      </c>
      <c r="L2" s="315"/>
      <c r="M2" s="317">
        <v>0.01</v>
      </c>
      <c r="N2" s="318"/>
      <c r="O2" s="319" t="s">
        <v>469</v>
      </c>
      <c r="P2" s="1049" t="s">
        <v>786</v>
      </c>
      <c r="Q2" s="1050"/>
      <c r="R2" s="1051"/>
    </row>
    <row r="3" spans="1:32" s="320" customFormat="1" ht="15" customHeight="1">
      <c r="A3" s="321" t="s">
        <v>470</v>
      </c>
      <c r="B3" s="322"/>
      <c r="C3" s="1055" t="s">
        <v>746</v>
      </c>
      <c r="D3" s="1056"/>
      <c r="E3" s="1056"/>
      <c r="F3" s="1056"/>
      <c r="G3" s="1057"/>
      <c r="H3" s="1046" t="s">
        <v>747</v>
      </c>
      <c r="I3" s="1047"/>
      <c r="J3" s="1048"/>
      <c r="K3" s="323" t="s">
        <v>471</v>
      </c>
      <c r="L3" s="322"/>
      <c r="M3" s="324" t="s">
        <v>338</v>
      </c>
      <c r="N3" s="325"/>
      <c r="O3" s="319" t="s">
        <v>472</v>
      </c>
      <c r="P3" s="1052" t="s">
        <v>801</v>
      </c>
      <c r="Q3" s="1050"/>
      <c r="R3" s="1051"/>
    </row>
    <row r="4" spans="1:32" s="320" customFormat="1" ht="15" customHeight="1">
      <c r="A4" s="326" t="s">
        <v>473</v>
      </c>
      <c r="B4" s="327"/>
      <c r="C4" s="1046">
        <v>50</v>
      </c>
      <c r="D4" s="1047"/>
      <c r="E4" s="1048"/>
      <c r="F4" s="328" t="s">
        <v>474</v>
      </c>
      <c r="G4" s="329"/>
      <c r="H4" s="1046" t="s">
        <v>475</v>
      </c>
      <c r="I4" s="1047"/>
      <c r="J4" s="1048"/>
      <c r="K4" s="328" t="s">
        <v>476</v>
      </c>
      <c r="L4" s="330"/>
      <c r="M4" s="331"/>
      <c r="N4" s="332"/>
      <c r="O4" s="319" t="s">
        <v>477</v>
      </c>
      <c r="P4" s="1050" t="s">
        <v>478</v>
      </c>
      <c r="Q4" s="1050"/>
      <c r="R4" s="1051"/>
    </row>
    <row r="5" spans="1:32" s="320" customFormat="1" ht="15" customHeight="1">
      <c r="A5" s="333" t="s">
        <v>479</v>
      </c>
      <c r="B5" s="315"/>
      <c r="C5" s="315"/>
      <c r="D5" s="315"/>
      <c r="E5" s="315"/>
      <c r="F5" s="315"/>
      <c r="G5" s="315"/>
      <c r="H5" s="315"/>
      <c r="I5" s="315"/>
      <c r="J5" s="315"/>
      <c r="K5" s="315"/>
      <c r="L5" s="315"/>
      <c r="M5" s="334"/>
      <c r="N5" s="315"/>
      <c r="O5" s="315"/>
      <c r="P5" s="315"/>
      <c r="Q5" s="315"/>
      <c r="R5" s="335"/>
    </row>
    <row r="6" spans="1:32" s="320" customFormat="1" ht="15" customHeight="1">
      <c r="A6" s="336" t="s">
        <v>480</v>
      </c>
      <c r="B6" s="337">
        <v>1</v>
      </c>
      <c r="C6" s="337">
        <v>2</v>
      </c>
      <c r="D6" s="337">
        <v>3</v>
      </c>
      <c r="E6" s="337">
        <v>4</v>
      </c>
      <c r="F6" s="337">
        <v>5</v>
      </c>
      <c r="G6" s="337">
        <v>6</v>
      </c>
      <c r="H6" s="337">
        <v>7</v>
      </c>
      <c r="I6" s="337">
        <v>8</v>
      </c>
      <c r="J6" s="337">
        <v>9</v>
      </c>
      <c r="K6" s="337">
        <v>10</v>
      </c>
      <c r="L6" s="338" t="s">
        <v>481</v>
      </c>
      <c r="M6" s="339">
        <v>6.95</v>
      </c>
      <c r="N6" s="340"/>
      <c r="O6" s="341" t="s">
        <v>482</v>
      </c>
      <c r="P6" s="341" t="s">
        <v>483</v>
      </c>
      <c r="Q6" s="341" t="s">
        <v>484</v>
      </c>
      <c r="R6" s="342" t="s">
        <v>485</v>
      </c>
    </row>
    <row r="7" spans="1:32" s="320" customFormat="1" ht="15" customHeight="1">
      <c r="A7" s="336">
        <v>1</v>
      </c>
      <c r="B7" s="10">
        <v>6.84</v>
      </c>
      <c r="C7" s="10">
        <v>6.86</v>
      </c>
      <c r="D7" s="10">
        <v>6.84</v>
      </c>
      <c r="E7" s="10">
        <v>6.84</v>
      </c>
      <c r="F7" s="10">
        <v>6.84</v>
      </c>
      <c r="G7" s="10">
        <v>6.84</v>
      </c>
      <c r="H7" s="10">
        <v>6.84</v>
      </c>
      <c r="I7" s="10">
        <v>6.84</v>
      </c>
      <c r="J7" s="10">
        <v>6.84</v>
      </c>
      <c r="K7" s="10">
        <v>6.87</v>
      </c>
      <c r="L7" s="1053"/>
      <c r="M7" s="343"/>
      <c r="N7" s="344"/>
      <c r="O7" s="345" t="s">
        <v>486</v>
      </c>
      <c r="P7" s="337">
        <v>1.123</v>
      </c>
      <c r="Q7" s="345" t="s">
        <v>487</v>
      </c>
      <c r="R7" s="346" t="s">
        <v>488</v>
      </c>
      <c r="S7" s="347"/>
      <c r="T7" s="348"/>
      <c r="U7" s="348"/>
      <c r="V7" s="348"/>
      <c r="W7" s="348"/>
      <c r="X7" s="348"/>
      <c r="Y7" s="348"/>
      <c r="Z7" s="348"/>
      <c r="AA7" s="348"/>
      <c r="AB7" s="348"/>
      <c r="AC7" s="348"/>
      <c r="AD7" s="348"/>
      <c r="AE7" s="348"/>
      <c r="AF7" s="348"/>
    </row>
    <row r="8" spans="1:32" s="320" customFormat="1" ht="15" customHeight="1">
      <c r="A8" s="336">
        <v>2</v>
      </c>
      <c r="B8" s="10">
        <v>6.86</v>
      </c>
      <c r="C8" s="10">
        <v>6.84</v>
      </c>
      <c r="D8" s="10">
        <v>6.84</v>
      </c>
      <c r="E8" s="10">
        <v>6.86</v>
      </c>
      <c r="F8" s="10">
        <v>6.84</v>
      </c>
      <c r="G8" s="10">
        <v>6.84</v>
      </c>
      <c r="H8" s="10">
        <v>6.84</v>
      </c>
      <c r="I8" s="10">
        <v>6.84</v>
      </c>
      <c r="J8" s="10">
        <v>6.84</v>
      </c>
      <c r="K8" s="10">
        <v>6.86</v>
      </c>
      <c r="L8" s="1054"/>
      <c r="M8" s="348"/>
      <c r="N8" s="349"/>
      <c r="O8" s="345" t="s">
        <v>489</v>
      </c>
      <c r="P8" s="337">
        <v>1.1279999999999999</v>
      </c>
      <c r="Q8" s="345" t="s">
        <v>490</v>
      </c>
      <c r="R8" s="346" t="s">
        <v>488</v>
      </c>
      <c r="S8" s="348"/>
      <c r="T8" s="348"/>
      <c r="U8" s="348"/>
      <c r="V8" s="348"/>
      <c r="W8" s="348"/>
      <c r="X8" s="348"/>
      <c r="Y8" s="348"/>
      <c r="Z8" s="348"/>
      <c r="AA8" s="348"/>
      <c r="AB8" s="348"/>
      <c r="AC8" s="348"/>
      <c r="AD8" s="348"/>
      <c r="AE8" s="348"/>
      <c r="AF8" s="348"/>
    </row>
    <row r="9" spans="1:32" s="320" customFormat="1" ht="15" customHeight="1">
      <c r="A9" s="350">
        <v>3</v>
      </c>
      <c r="B9" s="10">
        <v>6.84</v>
      </c>
      <c r="C9" s="10">
        <v>6.86</v>
      </c>
      <c r="D9" s="10">
        <v>6.84</v>
      </c>
      <c r="E9" s="10">
        <v>6.84</v>
      </c>
      <c r="F9" s="10">
        <v>6.86</v>
      </c>
      <c r="G9" s="10">
        <v>6.84</v>
      </c>
      <c r="H9" s="10">
        <v>6.84</v>
      </c>
      <c r="I9" s="10">
        <v>6.84</v>
      </c>
      <c r="J9" s="10">
        <v>6.86</v>
      </c>
      <c r="K9" s="10">
        <v>6.84</v>
      </c>
      <c r="L9" s="338" t="s">
        <v>491</v>
      </c>
      <c r="M9" s="351">
        <v>6.8</v>
      </c>
      <c r="N9" s="340"/>
      <c r="O9" s="352" t="s">
        <v>492</v>
      </c>
      <c r="P9" s="353">
        <v>1.6930000000000001</v>
      </c>
      <c r="Q9" s="345" t="s">
        <v>493</v>
      </c>
      <c r="R9" s="346" t="s">
        <v>494</v>
      </c>
      <c r="T9" s="348"/>
      <c r="U9" s="348"/>
      <c r="V9" s="348"/>
      <c r="W9" s="348"/>
      <c r="X9" s="348"/>
      <c r="Y9" s="348"/>
      <c r="Z9" s="348"/>
      <c r="AA9" s="348"/>
      <c r="AB9" s="348"/>
      <c r="AC9" s="348"/>
      <c r="AD9" s="348"/>
      <c r="AE9" s="348"/>
      <c r="AF9" s="348"/>
    </row>
    <row r="10" spans="1:32" s="320" customFormat="1" ht="15" customHeight="1">
      <c r="A10" s="336">
        <v>4</v>
      </c>
      <c r="B10" s="10">
        <v>6.86</v>
      </c>
      <c r="C10" s="10">
        <v>6.86</v>
      </c>
      <c r="D10" s="10">
        <v>6.84</v>
      </c>
      <c r="E10" s="10">
        <v>6.84</v>
      </c>
      <c r="F10" s="10">
        <v>6.84</v>
      </c>
      <c r="G10" s="10">
        <v>6.84</v>
      </c>
      <c r="H10" s="10">
        <v>6.84</v>
      </c>
      <c r="I10" s="10">
        <v>6.84</v>
      </c>
      <c r="J10" s="10">
        <v>6.84</v>
      </c>
      <c r="K10" s="10">
        <v>6.84</v>
      </c>
      <c r="L10" s="1053"/>
      <c r="M10" s="354"/>
      <c r="N10" s="344"/>
      <c r="O10" s="345" t="s">
        <v>495</v>
      </c>
      <c r="P10" s="337">
        <v>2.0590000000000002</v>
      </c>
      <c r="Q10" s="345" t="s">
        <v>496</v>
      </c>
      <c r="R10" s="346" t="s">
        <v>497</v>
      </c>
      <c r="S10" s="355"/>
      <c r="T10" s="355"/>
      <c r="U10" s="355"/>
      <c r="V10" s="355"/>
      <c r="W10" s="355"/>
      <c r="X10" s="355"/>
      <c r="Y10" s="355"/>
      <c r="Z10" s="355"/>
      <c r="AA10" s="355"/>
      <c r="AB10" s="355"/>
      <c r="AC10" s="355"/>
      <c r="AD10" s="348"/>
      <c r="AE10" s="348"/>
      <c r="AF10" s="348"/>
    </row>
    <row r="11" spans="1:32" s="320" customFormat="1" ht="15" customHeight="1">
      <c r="A11" s="356">
        <v>5</v>
      </c>
      <c r="B11" s="10">
        <v>6.84</v>
      </c>
      <c r="C11" s="10">
        <v>6.84</v>
      </c>
      <c r="D11" s="10">
        <v>6.84</v>
      </c>
      <c r="E11" s="10">
        <v>6.84</v>
      </c>
      <c r="F11" s="10">
        <v>6.84</v>
      </c>
      <c r="G11" s="10">
        <v>6.84</v>
      </c>
      <c r="H11" s="10">
        <v>6.84</v>
      </c>
      <c r="I11" s="10">
        <v>6.84</v>
      </c>
      <c r="J11" s="10">
        <v>6.84</v>
      </c>
      <c r="K11" s="10">
        <v>6.84</v>
      </c>
      <c r="L11" s="1054"/>
      <c r="M11" s="357"/>
      <c r="N11" s="349"/>
      <c r="O11" s="358" t="s">
        <v>498</v>
      </c>
      <c r="P11" s="359">
        <v>2.3260000000000001</v>
      </c>
      <c r="Q11" s="345" t="s">
        <v>499</v>
      </c>
      <c r="R11" s="346" t="s">
        <v>500</v>
      </c>
      <c r="S11" s="355"/>
      <c r="T11" s="355"/>
      <c r="U11" s="355"/>
      <c r="V11" s="355"/>
      <c r="W11" s="355"/>
      <c r="X11" s="355"/>
      <c r="Y11" s="355"/>
      <c r="Z11" s="355"/>
      <c r="AA11" s="355"/>
      <c r="AB11" s="355"/>
      <c r="AC11" s="355"/>
      <c r="AD11" s="348"/>
      <c r="AE11" s="348"/>
      <c r="AF11" s="348"/>
    </row>
    <row r="12" spans="1:32" s="320" customFormat="1" ht="15" customHeight="1">
      <c r="A12" s="333" t="s">
        <v>501</v>
      </c>
      <c r="B12" s="315"/>
      <c r="C12" s="315"/>
      <c r="D12" s="315"/>
      <c r="E12" s="315"/>
      <c r="F12" s="315"/>
      <c r="G12" s="315"/>
      <c r="H12" s="315"/>
      <c r="I12" s="315"/>
      <c r="J12" s="315"/>
      <c r="K12" s="315"/>
      <c r="L12" s="315"/>
      <c r="M12" s="315"/>
      <c r="N12" s="315"/>
      <c r="O12" s="315"/>
      <c r="P12" s="315"/>
      <c r="Q12" s="315"/>
      <c r="R12" s="335"/>
      <c r="S12" s="348"/>
      <c r="T12" s="348"/>
      <c r="U12" s="348"/>
      <c r="V12" s="355"/>
      <c r="W12" s="355"/>
      <c r="X12" s="355"/>
      <c r="Y12" s="355"/>
      <c r="Z12" s="355"/>
      <c r="AA12" s="355"/>
      <c r="AB12" s="355"/>
      <c r="AC12" s="355"/>
      <c r="AD12" s="355"/>
      <c r="AE12" s="355"/>
      <c r="AF12" s="355"/>
    </row>
    <row r="13" spans="1:32" s="320" customFormat="1" ht="15" customHeight="1">
      <c r="A13" s="333" t="s">
        <v>502</v>
      </c>
      <c r="B13" s="315"/>
      <c r="C13" s="315"/>
      <c r="D13" s="315"/>
      <c r="E13" s="315"/>
      <c r="F13" s="315"/>
      <c r="G13" s="315"/>
      <c r="H13" s="315"/>
      <c r="I13" s="315"/>
      <c r="J13" s="315"/>
      <c r="K13" s="315"/>
      <c r="L13" s="315"/>
      <c r="M13" s="315"/>
      <c r="N13" s="315"/>
      <c r="O13" s="315"/>
      <c r="P13" s="315"/>
      <c r="Q13" s="315"/>
      <c r="R13" s="335"/>
      <c r="S13" s="348"/>
      <c r="T13" s="348"/>
      <c r="U13" s="348"/>
      <c r="V13" s="355"/>
      <c r="W13" s="355"/>
      <c r="X13" s="355"/>
      <c r="Y13" s="355"/>
      <c r="Z13" s="355"/>
      <c r="AA13" s="355"/>
      <c r="AB13" s="355"/>
      <c r="AC13" s="355"/>
      <c r="AD13" s="355"/>
      <c r="AE13" s="355"/>
      <c r="AF13" s="355"/>
    </row>
    <row r="14" spans="1:32" s="320" customFormat="1" ht="15" customHeight="1">
      <c r="A14" s="350" t="s">
        <v>503</v>
      </c>
      <c r="B14" s="360">
        <f t="shared" ref="B14:K14" si="0">MAX(B7:B11)</f>
        <v>6.86</v>
      </c>
      <c r="C14" s="360">
        <f t="shared" si="0"/>
        <v>6.86</v>
      </c>
      <c r="D14" s="360">
        <f t="shared" si="0"/>
        <v>6.84</v>
      </c>
      <c r="E14" s="360">
        <f t="shared" si="0"/>
        <v>6.86</v>
      </c>
      <c r="F14" s="360">
        <f t="shared" si="0"/>
        <v>6.86</v>
      </c>
      <c r="G14" s="360">
        <f t="shared" si="0"/>
        <v>6.84</v>
      </c>
      <c r="H14" s="360">
        <f t="shared" si="0"/>
        <v>6.84</v>
      </c>
      <c r="I14" s="360">
        <f t="shared" si="0"/>
        <v>6.84</v>
      </c>
      <c r="J14" s="360">
        <f t="shared" si="0"/>
        <v>6.86</v>
      </c>
      <c r="K14" s="360">
        <f t="shared" si="0"/>
        <v>6.87</v>
      </c>
      <c r="L14" s="337" t="s">
        <v>504</v>
      </c>
      <c r="M14" s="361">
        <f>(MAX(B14:K14))</f>
        <v>6.87</v>
      </c>
      <c r="N14" s="1034" t="s">
        <v>505</v>
      </c>
      <c r="O14" s="1035"/>
      <c r="P14" s="1036"/>
      <c r="Q14" s="362">
        <f>SUM(Q16:R17)</f>
        <v>0</v>
      </c>
      <c r="R14" s="363" t="s">
        <v>506</v>
      </c>
      <c r="S14" s="355"/>
      <c r="T14" s="355"/>
      <c r="U14" s="355"/>
      <c r="V14" s="355"/>
      <c r="W14" s="355"/>
      <c r="X14" s="355"/>
      <c r="Y14" s="355"/>
      <c r="Z14" s="355"/>
      <c r="AA14" s="355"/>
      <c r="AB14" s="355"/>
      <c r="AC14" s="355"/>
      <c r="AD14" s="348"/>
      <c r="AE14" s="348"/>
      <c r="AF14" s="348"/>
    </row>
    <row r="15" spans="1:32" s="320" customFormat="1" ht="15" customHeight="1">
      <c r="A15" s="364" t="s">
        <v>507</v>
      </c>
      <c r="B15" s="361">
        <f t="shared" ref="B15:K15" si="1">MIN(B7:B11)</f>
        <v>6.84</v>
      </c>
      <c r="C15" s="361">
        <f t="shared" si="1"/>
        <v>6.84</v>
      </c>
      <c r="D15" s="361">
        <f t="shared" si="1"/>
        <v>6.84</v>
      </c>
      <c r="E15" s="361">
        <f t="shared" si="1"/>
        <v>6.84</v>
      </c>
      <c r="F15" s="361">
        <f t="shared" si="1"/>
        <v>6.84</v>
      </c>
      <c r="G15" s="361">
        <f t="shared" si="1"/>
        <v>6.84</v>
      </c>
      <c r="H15" s="361">
        <f t="shared" si="1"/>
        <v>6.84</v>
      </c>
      <c r="I15" s="361">
        <f t="shared" si="1"/>
        <v>6.84</v>
      </c>
      <c r="J15" s="361">
        <f t="shared" si="1"/>
        <v>6.84</v>
      </c>
      <c r="K15" s="361">
        <f t="shared" si="1"/>
        <v>6.84</v>
      </c>
      <c r="L15" s="337" t="s">
        <v>508</v>
      </c>
      <c r="M15" s="361">
        <f>MIN(B15:K15)</f>
        <v>6.84</v>
      </c>
      <c r="N15" s="1037"/>
      <c r="O15" s="1038"/>
      <c r="P15" s="1039"/>
      <c r="Q15" s="365"/>
      <c r="R15" s="366"/>
      <c r="S15" s="348"/>
      <c r="T15" s="348"/>
      <c r="U15" s="348"/>
      <c r="V15" s="348"/>
      <c r="W15" s="348"/>
      <c r="X15" s="348"/>
      <c r="Y15" s="348"/>
      <c r="Z15" s="348"/>
      <c r="AA15" s="348"/>
      <c r="AB15" s="348"/>
      <c r="AC15" s="348"/>
      <c r="AD15" s="348"/>
      <c r="AE15" s="348"/>
      <c r="AF15" s="348"/>
    </row>
    <row r="16" spans="1:32" s="320" customFormat="1" ht="15" customHeight="1">
      <c r="A16" s="356" t="s">
        <v>509</v>
      </c>
      <c r="B16" s="367">
        <f t="shared" ref="B16:K16" si="2">SUM(MAX(B7:B11)-MIN(B7:B11))</f>
        <v>2.0000000000000462E-2</v>
      </c>
      <c r="C16" s="367">
        <f t="shared" si="2"/>
        <v>2.0000000000000462E-2</v>
      </c>
      <c r="D16" s="367">
        <f t="shared" si="2"/>
        <v>0</v>
      </c>
      <c r="E16" s="367">
        <f t="shared" si="2"/>
        <v>2.0000000000000462E-2</v>
      </c>
      <c r="F16" s="367">
        <f t="shared" si="2"/>
        <v>2.0000000000000462E-2</v>
      </c>
      <c r="G16" s="367">
        <f t="shared" si="2"/>
        <v>0</v>
      </c>
      <c r="H16" s="367">
        <f t="shared" si="2"/>
        <v>0</v>
      </c>
      <c r="I16" s="367">
        <f t="shared" si="2"/>
        <v>0</v>
      </c>
      <c r="J16" s="367">
        <f t="shared" si="2"/>
        <v>2.0000000000000462E-2</v>
      </c>
      <c r="K16" s="367">
        <f t="shared" si="2"/>
        <v>3.0000000000000249E-2</v>
      </c>
      <c r="L16" s="368" t="s">
        <v>510</v>
      </c>
      <c r="M16" s="369">
        <f>AVERAGE(B16:K16)</f>
        <v>1.3000000000000256E-2</v>
      </c>
      <c r="N16" s="370" t="s">
        <v>511</v>
      </c>
      <c r="O16" s="371"/>
      <c r="P16" s="371"/>
      <c r="Q16" s="362">
        <f>COUNTIF(B7:K11,"&gt;"&amp;TEXT(M6,"0.000000"))</f>
        <v>0</v>
      </c>
      <c r="R16" s="363" t="s">
        <v>506</v>
      </c>
      <c r="U16" s="372"/>
    </row>
    <row r="17" spans="1:19" s="320" customFormat="1" ht="15" customHeight="1">
      <c r="A17" s="336" t="s">
        <v>512</v>
      </c>
      <c r="B17" s="361">
        <f>(AVERAGE(B7:B11))</f>
        <v>6.847999999999999</v>
      </c>
      <c r="C17" s="361">
        <f t="shared" ref="C17:K17" si="3">AVERAGE(C7:C11)</f>
        <v>6.8519999999999994</v>
      </c>
      <c r="D17" s="361">
        <f t="shared" si="3"/>
        <v>6.8400000000000007</v>
      </c>
      <c r="E17" s="361">
        <f t="shared" si="3"/>
        <v>6.8439999999999994</v>
      </c>
      <c r="F17" s="361">
        <f t="shared" si="3"/>
        <v>6.8439999999999994</v>
      </c>
      <c r="G17" s="361">
        <f t="shared" si="3"/>
        <v>6.8400000000000007</v>
      </c>
      <c r="H17" s="361">
        <f t="shared" si="3"/>
        <v>6.8400000000000007</v>
      </c>
      <c r="I17" s="361">
        <f t="shared" si="3"/>
        <v>6.8400000000000007</v>
      </c>
      <c r="J17" s="361">
        <f t="shared" si="3"/>
        <v>6.8439999999999994</v>
      </c>
      <c r="K17" s="361">
        <f t="shared" si="3"/>
        <v>6.85</v>
      </c>
      <c r="L17" s="368" t="s">
        <v>513</v>
      </c>
      <c r="M17" s="373">
        <f>ROUNDUP(AVERAGE(B7:K11),4)</f>
        <v>6.8441999999999998</v>
      </c>
      <c r="N17" s="370" t="s">
        <v>514</v>
      </c>
      <c r="O17" s="374"/>
      <c r="P17" s="374"/>
      <c r="Q17" s="375">
        <f>COUNTIF(B7:K11,"&lt;"&amp;TEXT(M9,"0.000000"))</f>
        <v>0</v>
      </c>
      <c r="R17" s="376" t="s">
        <v>506</v>
      </c>
    </row>
    <row r="18" spans="1:19" s="320" customFormat="1" ht="15" customHeight="1">
      <c r="A18" s="326" t="s">
        <v>515</v>
      </c>
      <c r="B18" s="377"/>
      <c r="C18" s="377"/>
      <c r="D18" s="378">
        <f>ROUNDUP(SUM(M14-M15),4)</f>
        <v>3.0099999999999998E-2</v>
      </c>
      <c r="E18" s="379"/>
      <c r="F18" s="328" t="s">
        <v>516</v>
      </c>
      <c r="G18" s="377"/>
      <c r="H18" s="377"/>
      <c r="I18" s="378">
        <f>ROUNDUP(ABS(SUM(M6-M9)),4)</f>
        <v>0.15</v>
      </c>
      <c r="J18" s="379"/>
      <c r="K18" s="328" t="s">
        <v>517</v>
      </c>
      <c r="L18" s="377"/>
      <c r="M18" s="377"/>
      <c r="N18" s="380">
        <f>ROUNDUP(SUM((2*(N20))/I18),4)</f>
        <v>0.41070000000000001</v>
      </c>
      <c r="O18" s="381" t="s">
        <v>518</v>
      </c>
      <c r="P18" s="382"/>
      <c r="Q18" s="383" t="s">
        <v>519</v>
      </c>
      <c r="R18" s="384" t="s">
        <v>520</v>
      </c>
    </row>
    <row r="19" spans="1:19" s="320" customFormat="1" ht="15" customHeight="1">
      <c r="A19" s="326" t="s">
        <v>521</v>
      </c>
      <c r="B19" s="377"/>
      <c r="C19" s="377"/>
      <c r="D19" s="378">
        <f>ROUNDUP(AVERAGE(M6:M9),4)</f>
        <v>6.875</v>
      </c>
      <c r="E19" s="379"/>
      <c r="F19" s="328" t="s">
        <v>522</v>
      </c>
      <c r="G19" s="377"/>
      <c r="H19" s="377"/>
      <c r="I19" s="385">
        <f>ROUNDUP(SUM(D18/N19),4)</f>
        <v>6.1000000000000004E-3</v>
      </c>
      <c r="J19" s="386"/>
      <c r="K19" s="328" t="s">
        <v>523</v>
      </c>
      <c r="L19" s="377"/>
      <c r="M19" s="377"/>
      <c r="N19" s="387">
        <v>5</v>
      </c>
      <c r="O19" s="361">
        <f>ROUNDUP(SUM(P19-I19),4)</f>
        <v>6.8216999999999999</v>
      </c>
      <c r="P19" s="361">
        <f>ROUNDUP(SUM(P20-I19),4)</f>
        <v>6.8277999999999999</v>
      </c>
      <c r="Q19" s="388">
        <f>SUM(R19)</f>
        <v>0</v>
      </c>
      <c r="R19" s="389">
        <f>FREQUENCY(B7:K11,P18:P19)</f>
        <v>0</v>
      </c>
    </row>
    <row r="20" spans="1:19" s="320" customFormat="1" ht="15" customHeight="1">
      <c r="A20" s="326" t="s">
        <v>524</v>
      </c>
      <c r="B20" s="377"/>
      <c r="C20" s="377"/>
      <c r="D20" s="378">
        <f>ROUNDUP(SUM(M15-(IF(M4=L7,N7,(IF(M4=L8,N8,(IF(M4=L9,M9,(IF(M4=L10,N10,(IF(M4=L11,N11))))))))))),4)</f>
        <v>6.84</v>
      </c>
      <c r="E20" s="379"/>
      <c r="F20" s="328" t="s">
        <v>525</v>
      </c>
      <c r="G20" s="377"/>
      <c r="H20" s="377"/>
      <c r="I20" s="378">
        <f>COUNTIF((B7:K11),"&gt;0")</f>
        <v>50</v>
      </c>
      <c r="J20" s="378"/>
      <c r="K20" s="328" t="s">
        <v>526</v>
      </c>
      <c r="L20" s="377"/>
      <c r="M20" s="377"/>
      <c r="N20" s="390">
        <f>(ABS(SUM(M17-D19)))</f>
        <v>3.0800000000000161E-2</v>
      </c>
      <c r="O20" s="361">
        <f>ROUNDUP(SUM(P20-I19),4)</f>
        <v>6.8277999999999999</v>
      </c>
      <c r="P20" s="361">
        <f>ROUNDUP(SUM(P21-I19),4)</f>
        <v>6.8338999999999999</v>
      </c>
      <c r="Q20" s="388">
        <f t="shared" ref="Q20:Q30" si="4">SUM(R20-R19)</f>
        <v>0</v>
      </c>
      <c r="R20" s="389">
        <f>FREQUENCY(B7:K11,P19:P20)</f>
        <v>0</v>
      </c>
    </row>
    <row r="21" spans="1:19" s="393" customFormat="1" ht="17.100000000000001" customHeight="1">
      <c r="A21" s="391"/>
      <c r="B21" s="392"/>
      <c r="C21" s="392"/>
      <c r="D21" s="392"/>
      <c r="E21" s="392"/>
      <c r="F21" s="392"/>
      <c r="G21" s="392"/>
      <c r="H21" s="392"/>
      <c r="I21" s="392"/>
      <c r="J21" s="392"/>
      <c r="K21" s="392"/>
      <c r="L21" s="392"/>
      <c r="M21" s="392"/>
      <c r="N21" s="392"/>
      <c r="O21" s="361">
        <f>ROUNDUP(SUM(P21-I19),4)</f>
        <v>6.8338999999999999</v>
      </c>
      <c r="P21" s="361">
        <f>ROUNDUP((D20),4)</f>
        <v>6.84</v>
      </c>
      <c r="Q21" s="388">
        <f t="shared" si="4"/>
        <v>0</v>
      </c>
      <c r="R21" s="389">
        <f>FREQUENCY(B7:K11,P20:P21)</f>
        <v>0</v>
      </c>
    </row>
    <row r="22" spans="1:19" s="393" customFormat="1" ht="17.100000000000001" customHeight="1">
      <c r="A22" s="394" t="s">
        <v>527</v>
      </c>
      <c r="B22" s="337">
        <f>Q31</f>
        <v>6.8518699999999999</v>
      </c>
      <c r="C22" s="337">
        <f>Q31</f>
        <v>6.8518699999999999</v>
      </c>
      <c r="D22" s="337">
        <f>Q31</f>
        <v>6.8518699999999999</v>
      </c>
      <c r="E22" s="337">
        <f>Q31</f>
        <v>6.8518699999999999</v>
      </c>
      <c r="F22" s="332">
        <f>Q31</f>
        <v>6.8518699999999999</v>
      </c>
      <c r="G22" s="332">
        <f>Q31</f>
        <v>6.8518699999999999</v>
      </c>
      <c r="H22" s="332">
        <f>Q31</f>
        <v>6.8518699999999999</v>
      </c>
      <c r="I22" s="337">
        <f>Q31</f>
        <v>6.8518699999999999</v>
      </c>
      <c r="J22" s="337">
        <f>Q31</f>
        <v>6.8518699999999999</v>
      </c>
      <c r="K22" s="361">
        <f>Q31</f>
        <v>6.8518699999999999</v>
      </c>
      <c r="L22" s="395"/>
      <c r="M22" s="396"/>
      <c r="N22" s="396"/>
      <c r="O22" s="361">
        <f>ROUNDUP((D20),4)</f>
        <v>6.84</v>
      </c>
      <c r="P22" s="361">
        <f>ROUNDUP(SUM(P21+I19),4)</f>
        <v>6.8460999999999999</v>
      </c>
      <c r="Q22" s="388">
        <f t="shared" si="4"/>
        <v>40</v>
      </c>
      <c r="R22" s="389">
        <f>FREQUENCY(B7:K11,P21:P22)</f>
        <v>40</v>
      </c>
    </row>
    <row r="23" spans="1:19" s="393" customFormat="1" ht="17.100000000000001" customHeight="1">
      <c r="A23" s="397" t="s">
        <v>528</v>
      </c>
      <c r="B23" s="361">
        <f>Q32</f>
        <v>6.8365299999999998</v>
      </c>
      <c r="C23" s="361">
        <f>Q32</f>
        <v>6.8365299999999998</v>
      </c>
      <c r="D23" s="361">
        <f>Q32</f>
        <v>6.8365299999999998</v>
      </c>
      <c r="E23" s="361">
        <f>Q32</f>
        <v>6.8365299999999998</v>
      </c>
      <c r="F23" s="361">
        <f>Q32</f>
        <v>6.8365299999999998</v>
      </c>
      <c r="G23" s="361">
        <f>Q32</f>
        <v>6.8365299999999998</v>
      </c>
      <c r="H23" s="361">
        <f>Q32</f>
        <v>6.8365299999999998</v>
      </c>
      <c r="I23" s="361">
        <f>Q32</f>
        <v>6.8365299999999998</v>
      </c>
      <c r="J23" s="361">
        <f>Q32</f>
        <v>6.8365299999999998</v>
      </c>
      <c r="K23" s="361">
        <f>Q32</f>
        <v>6.8365299999999998</v>
      </c>
      <c r="L23" s="395"/>
      <c r="M23" s="395"/>
      <c r="N23" s="395"/>
      <c r="O23" s="361">
        <f>ROUNDUP(SUM(P21+I19),4)</f>
        <v>6.8460999999999999</v>
      </c>
      <c r="P23" s="361">
        <f>ROUNDUP(SUM(P22+I19),4)</f>
        <v>6.8521999999999998</v>
      </c>
      <c r="Q23" s="388">
        <f t="shared" si="4"/>
        <v>0</v>
      </c>
      <c r="R23" s="389">
        <f>FREQUENCY(B7:K11,P22:P23)</f>
        <v>40</v>
      </c>
    </row>
    <row r="24" spans="1:19" s="393" customFormat="1" ht="17.100000000000001" customHeight="1">
      <c r="A24" s="394" t="s">
        <v>529</v>
      </c>
      <c r="B24" s="361">
        <f>Q33</f>
        <v>2.7430000000000537E-2</v>
      </c>
      <c r="C24" s="361">
        <f>Q33</f>
        <v>2.7430000000000537E-2</v>
      </c>
      <c r="D24" s="361">
        <f>Q33</f>
        <v>2.7430000000000537E-2</v>
      </c>
      <c r="E24" s="398">
        <f>Q33</f>
        <v>2.7430000000000537E-2</v>
      </c>
      <c r="F24" s="398">
        <f>Q33</f>
        <v>2.7430000000000537E-2</v>
      </c>
      <c r="G24" s="398">
        <f>Q33</f>
        <v>2.7430000000000537E-2</v>
      </c>
      <c r="H24" s="361">
        <f>Q33</f>
        <v>2.7430000000000537E-2</v>
      </c>
      <c r="I24" s="361">
        <f>Q33</f>
        <v>2.7430000000000537E-2</v>
      </c>
      <c r="J24" s="361">
        <f>Q33</f>
        <v>2.7430000000000537E-2</v>
      </c>
      <c r="K24" s="361">
        <f>Q33</f>
        <v>2.7430000000000537E-2</v>
      </c>
      <c r="L24" s="395"/>
      <c r="M24" s="395"/>
      <c r="N24" s="395"/>
      <c r="O24" s="361">
        <f>ROUNDUP(SUM(P22+I19),4)</f>
        <v>6.8521999999999998</v>
      </c>
      <c r="P24" s="361">
        <f>ROUNDUP(SUM(P23+I19),4)</f>
        <v>6.8582999999999998</v>
      </c>
      <c r="Q24" s="388">
        <f t="shared" si="4"/>
        <v>0</v>
      </c>
      <c r="R24" s="389">
        <f>FREQUENCY(B7:K11,P23:P24)</f>
        <v>40</v>
      </c>
    </row>
    <row r="25" spans="1:19" s="393" customFormat="1" ht="17.100000000000001" customHeight="1">
      <c r="A25" s="394" t="s">
        <v>528</v>
      </c>
      <c r="B25" s="398">
        <f>Q34</f>
        <v>0</v>
      </c>
      <c r="C25" s="398">
        <f>Q34</f>
        <v>0</v>
      </c>
      <c r="D25" s="398">
        <f>Q34</f>
        <v>0</v>
      </c>
      <c r="E25" s="398">
        <f>Q34</f>
        <v>0</v>
      </c>
      <c r="F25" s="398">
        <f>Q34</f>
        <v>0</v>
      </c>
      <c r="G25" s="398">
        <f>Q34</f>
        <v>0</v>
      </c>
      <c r="H25" s="398">
        <f>Q34</f>
        <v>0</v>
      </c>
      <c r="I25" s="398">
        <f>Q34</f>
        <v>0</v>
      </c>
      <c r="J25" s="398">
        <f>Q34</f>
        <v>0</v>
      </c>
      <c r="K25" s="361">
        <f>Q34</f>
        <v>0</v>
      </c>
      <c r="L25" s="395"/>
      <c r="M25" s="395"/>
      <c r="N25" s="395"/>
      <c r="O25" s="361">
        <f>ROUNDUP(SUM(P23+I19),4)</f>
        <v>6.8582999999999998</v>
      </c>
      <c r="P25" s="361">
        <f>ROUNDUP(SUM(P24+I19),4)</f>
        <v>6.8643999999999998</v>
      </c>
      <c r="Q25" s="388">
        <f t="shared" si="4"/>
        <v>0</v>
      </c>
      <c r="R25" s="389">
        <f>FREQUENCY(B7:K11,P24:P25)</f>
        <v>40</v>
      </c>
    </row>
    <row r="26" spans="1:19" s="393" customFormat="1" ht="17.100000000000001" customHeight="1">
      <c r="A26" s="394" t="s">
        <v>530</v>
      </c>
      <c r="B26" s="361">
        <f>ROUNDUP(AVERAGE(B7:K11),4)</f>
        <v>6.8441999999999998</v>
      </c>
      <c r="C26" s="361">
        <f>ROUNDUP(AVERAGE(B7:K11),4)</f>
        <v>6.8441999999999998</v>
      </c>
      <c r="D26" s="361">
        <f>ROUNDUP(AVERAGE(B7:K11),4)</f>
        <v>6.8441999999999998</v>
      </c>
      <c r="E26" s="398">
        <f>ROUNDUP(AVERAGE(B7:K11),4)</f>
        <v>6.8441999999999998</v>
      </c>
      <c r="F26" s="398">
        <f>ROUNDUP(AVERAGE(B7:K11),4)</f>
        <v>6.8441999999999998</v>
      </c>
      <c r="G26" s="398">
        <f>ROUNDUP(AVERAGE(B7:K11),4)</f>
        <v>6.8441999999999998</v>
      </c>
      <c r="H26" s="361">
        <f>ROUNDUP(AVERAGE(B7:K11),4)</f>
        <v>6.8441999999999998</v>
      </c>
      <c r="I26" s="361">
        <f>ROUNDUP(AVERAGE(B7:K11),4)</f>
        <v>6.8441999999999998</v>
      </c>
      <c r="J26" s="361">
        <f>ROUNDUP(AVERAGE(B7:K11),4)</f>
        <v>6.8441999999999998</v>
      </c>
      <c r="K26" s="361">
        <f>ROUNDUP(AVERAGE(B7:K11),4)</f>
        <v>6.8441999999999998</v>
      </c>
      <c r="L26" s="395"/>
      <c r="M26" s="395"/>
      <c r="N26" s="395"/>
      <c r="O26" s="361">
        <f>ROUNDUP(SUM(P24+I19),4)</f>
        <v>6.8643999999999998</v>
      </c>
      <c r="P26" s="361">
        <f>ROUNDUP(SUM(P25+I19),4)</f>
        <v>6.8704999999999998</v>
      </c>
      <c r="Q26" s="337">
        <f t="shared" si="4"/>
        <v>9</v>
      </c>
      <c r="R26" s="389">
        <f>FREQUENCY(B7:K11,P25:P26)</f>
        <v>49</v>
      </c>
    </row>
    <row r="27" spans="1:19" ht="17.100000000000001" customHeight="1">
      <c r="A27" s="394" t="s">
        <v>531</v>
      </c>
      <c r="B27" s="361">
        <f>AVERAGE(B16:K16)</f>
        <v>1.3000000000000256E-2</v>
      </c>
      <c r="C27" s="361">
        <f>AVERAGE(B16:K16)</f>
        <v>1.3000000000000256E-2</v>
      </c>
      <c r="D27" s="361">
        <f>AVERAGE(B16:K16)</f>
        <v>1.3000000000000256E-2</v>
      </c>
      <c r="E27" s="361">
        <f>AVERAGE(B16:K16)</f>
        <v>1.3000000000000256E-2</v>
      </c>
      <c r="F27" s="361">
        <f>AVERAGE(B16:K16)</f>
        <v>1.3000000000000256E-2</v>
      </c>
      <c r="G27" s="361">
        <f>AVERAGE(B16:K16)</f>
        <v>1.3000000000000256E-2</v>
      </c>
      <c r="H27" s="361">
        <f>AVERAGE(B16:K16)</f>
        <v>1.3000000000000256E-2</v>
      </c>
      <c r="I27" s="361">
        <f>AVERAGE(B16:K16)</f>
        <v>1.3000000000000256E-2</v>
      </c>
      <c r="J27" s="361">
        <f>AVERAGE(B16:K16)</f>
        <v>1.3000000000000256E-2</v>
      </c>
      <c r="K27" s="361">
        <f>AVERAGE(B16:K16)</f>
        <v>1.3000000000000256E-2</v>
      </c>
      <c r="L27" s="399"/>
      <c r="M27" s="395"/>
      <c r="N27" s="395"/>
      <c r="O27" s="361">
        <f>ROUNDUP(SUM(P25+I19),4)</f>
        <v>6.8704999999999998</v>
      </c>
      <c r="P27" s="361">
        <f>ROUNDUP(SUM(P26+I19),4)</f>
        <v>6.8765999999999998</v>
      </c>
      <c r="Q27" s="337">
        <f t="shared" si="4"/>
        <v>1</v>
      </c>
      <c r="R27" s="389">
        <f>FREQUENCY(B7:K11,P26:P27)</f>
        <v>50</v>
      </c>
    </row>
    <row r="28" spans="1:19" ht="17.100000000000001" customHeight="1">
      <c r="A28" s="400"/>
      <c r="B28" s="355"/>
      <c r="C28" s="355"/>
      <c r="D28" s="355"/>
      <c r="E28" s="355"/>
      <c r="F28" s="355"/>
      <c r="G28" s="355"/>
      <c r="H28" s="355"/>
      <c r="I28" s="355"/>
      <c r="J28" s="355"/>
      <c r="K28" s="355"/>
      <c r="L28" s="395"/>
      <c r="M28" s="395"/>
      <c r="N28" s="395"/>
      <c r="O28" s="361">
        <f>ROUNDUP(SUM(P26+I19),4)</f>
        <v>6.8765999999999998</v>
      </c>
      <c r="P28" s="361">
        <f>ROUNDUP(SUM(P27+I19),4)</f>
        <v>6.8826999999999998</v>
      </c>
      <c r="Q28" s="337">
        <f t="shared" si="4"/>
        <v>0</v>
      </c>
      <c r="R28" s="389">
        <f>FREQUENCY(B7:K11,P27:P28)</f>
        <v>50</v>
      </c>
    </row>
    <row r="29" spans="1:19" ht="17.100000000000001" customHeight="1">
      <c r="A29" s="391"/>
      <c r="B29" s="392"/>
      <c r="C29" s="355"/>
      <c r="D29" s="392"/>
      <c r="E29" s="392"/>
      <c r="F29" s="392"/>
      <c r="G29" s="392"/>
      <c r="H29" s="392"/>
      <c r="I29" s="392"/>
      <c r="J29" s="392"/>
      <c r="K29" s="392"/>
      <c r="L29" s="392"/>
      <c r="M29" s="392"/>
      <c r="N29" s="392"/>
      <c r="O29" s="361">
        <f>ROUNDUP(SUM(P27+I19),4)</f>
        <v>6.8826999999999998</v>
      </c>
      <c r="P29" s="361">
        <f>ROUNDUP(SUM(P28+I19),4)</f>
        <v>6.8887999999999998</v>
      </c>
      <c r="Q29" s="337">
        <f t="shared" si="4"/>
        <v>0</v>
      </c>
      <c r="R29" s="389">
        <f>FREQUENCY(B7:K11,P28:P29)</f>
        <v>50</v>
      </c>
    </row>
    <row r="30" spans="1:19" ht="17.100000000000001" customHeight="1">
      <c r="A30" s="400"/>
      <c r="B30" s="348"/>
      <c r="C30" s="348"/>
      <c r="D30" s="348"/>
      <c r="E30" s="348"/>
      <c r="F30" s="401"/>
      <c r="G30" s="401"/>
      <c r="H30" s="401"/>
      <c r="I30" s="348"/>
      <c r="J30" s="348"/>
      <c r="K30" s="348"/>
      <c r="L30" s="396"/>
      <c r="M30" s="396"/>
      <c r="N30" s="396"/>
      <c r="O30" s="361">
        <f>ROUNDUP(SUM(P28+I19),4)</f>
        <v>6.8887999999999998</v>
      </c>
      <c r="P30" s="361">
        <f>ROUNDUP(SUM(P29+I19),4)</f>
        <v>6.8948999999999998</v>
      </c>
      <c r="Q30" s="337">
        <f t="shared" si="4"/>
        <v>0</v>
      </c>
      <c r="R30" s="389">
        <f>FREQUENCY(B7:K11,P29:P30)</f>
        <v>50</v>
      </c>
    </row>
    <row r="31" spans="1:19" ht="17.100000000000001" customHeight="1">
      <c r="A31" s="400"/>
      <c r="B31" s="355"/>
      <c r="C31" s="355"/>
      <c r="D31" s="355"/>
      <c r="E31" s="355"/>
      <c r="F31" s="355"/>
      <c r="G31" s="355"/>
      <c r="H31" s="355"/>
      <c r="I31" s="355"/>
      <c r="J31" s="355"/>
      <c r="K31" s="355"/>
      <c r="L31" s="395"/>
      <c r="M31" s="395"/>
      <c r="N31" s="395"/>
      <c r="O31" s="318" t="s">
        <v>532</v>
      </c>
      <c r="P31" s="402"/>
      <c r="Q31" s="403">
        <f>(M17+(Q11*M16))</f>
        <v>6.8518699999999999</v>
      </c>
      <c r="R31" s="404"/>
      <c r="S31" s="405"/>
    </row>
    <row r="32" spans="1:19" ht="17.100000000000001" customHeight="1">
      <c r="A32" s="400"/>
      <c r="B32" s="355"/>
      <c r="C32" s="355"/>
      <c r="D32" s="355"/>
      <c r="E32" s="355"/>
      <c r="F32" s="355"/>
      <c r="G32" s="355"/>
      <c r="H32" s="355"/>
      <c r="I32" s="355"/>
      <c r="J32" s="355"/>
      <c r="K32" s="355"/>
      <c r="L32" s="395"/>
      <c r="M32" s="395"/>
      <c r="N32" s="395"/>
      <c r="O32" s="406" t="s">
        <v>533</v>
      </c>
      <c r="P32" s="402"/>
      <c r="Q32" s="407">
        <f>(M17-(Q11*M16))</f>
        <v>6.8365299999999998</v>
      </c>
      <c r="R32" s="404"/>
    </row>
    <row r="33" spans="1:20" ht="17.100000000000001" customHeight="1">
      <c r="A33" s="400"/>
      <c r="B33" s="355"/>
      <c r="C33" s="355"/>
      <c r="D33" s="355"/>
      <c r="E33" s="355"/>
      <c r="F33" s="355"/>
      <c r="G33" s="355"/>
      <c r="H33" s="355"/>
      <c r="I33" s="355"/>
      <c r="J33" s="355"/>
      <c r="K33" s="355"/>
      <c r="L33" s="395"/>
      <c r="M33" s="395"/>
      <c r="N33" s="395"/>
      <c r="O33" s="318" t="s">
        <v>534</v>
      </c>
      <c r="P33" s="402"/>
      <c r="Q33" s="408">
        <f>M16*R11</f>
        <v>2.7430000000000537E-2</v>
      </c>
      <c r="R33" s="404"/>
    </row>
    <row r="34" spans="1:20" ht="17.100000000000001" customHeight="1">
      <c r="A34" s="400"/>
      <c r="B34" s="355"/>
      <c r="C34" s="355"/>
      <c r="D34" s="355"/>
      <c r="E34" s="355"/>
      <c r="F34" s="355"/>
      <c r="G34" s="355"/>
      <c r="H34" s="355"/>
      <c r="I34" s="355"/>
      <c r="J34" s="355"/>
      <c r="K34" s="355"/>
      <c r="L34" s="395"/>
      <c r="M34" s="395"/>
      <c r="N34" s="395"/>
      <c r="O34" s="318" t="s">
        <v>535</v>
      </c>
      <c r="P34" s="402"/>
      <c r="Q34" s="409">
        <f>M16*0</f>
        <v>0</v>
      </c>
      <c r="R34" s="404"/>
    </row>
    <row r="35" spans="1:20" s="417" customFormat="1" ht="17.100000000000001" customHeight="1">
      <c r="A35" s="410"/>
      <c r="B35" s="411"/>
      <c r="C35" s="412"/>
      <c r="D35" s="401"/>
      <c r="E35" s="401"/>
      <c r="F35" s="401"/>
      <c r="G35" s="401"/>
      <c r="H35" s="401"/>
      <c r="I35" s="401"/>
      <c r="J35" s="401"/>
      <c r="K35" s="401"/>
      <c r="L35" s="401"/>
      <c r="M35" s="401"/>
      <c r="N35" s="401"/>
      <c r="O35" s="413" t="s">
        <v>536</v>
      </c>
      <c r="P35" s="414"/>
      <c r="Q35" s="415">
        <f>STDEV(B7:K11)</f>
        <v>8.5928304238987868E-3</v>
      </c>
      <c r="R35" s="404"/>
      <c r="S35" s="416"/>
      <c r="T35" s="320"/>
    </row>
    <row r="36" spans="1:20" ht="17.100000000000001" customHeight="1">
      <c r="A36" s="418"/>
      <c r="B36" s="411"/>
      <c r="C36" s="401"/>
      <c r="D36" s="401"/>
      <c r="E36" s="401"/>
      <c r="F36" s="401"/>
      <c r="G36" s="401"/>
      <c r="H36" s="401"/>
      <c r="I36" s="401"/>
      <c r="J36" s="401"/>
      <c r="K36" s="401"/>
      <c r="L36" s="401"/>
      <c r="M36" s="401"/>
      <c r="N36" s="401"/>
      <c r="O36" s="338" t="s">
        <v>537</v>
      </c>
      <c r="P36" s="338"/>
      <c r="Q36" s="642">
        <f>ROUNDUP(SUM(I18/(6*Q35)),4)</f>
        <v>2.9095000000000004</v>
      </c>
      <c r="R36" s="643"/>
      <c r="S36" s="416"/>
      <c r="T36" s="320"/>
    </row>
    <row r="37" spans="1:20" ht="36" customHeight="1">
      <c r="A37" s="419" t="s">
        <v>538</v>
      </c>
      <c r="B37" s="420"/>
      <c r="C37" s="421" t="str">
        <f>IF(OR(AND(Q36&gt;=0,Q36&lt;=0.5),AND(Q37&gt;=0,Q37&lt;=0.5)),"PROCESS IS VERY POOR TAKE IMMEDIATE ACTION",IF(OR(AND(Q36&gt;0.5,Q36&lt;=1.33),AND(Q37&gt;0.5,Q37&lt;=1.33)),"PROCESS NEEDS CORRECTION ,Cp &amp; Cpk SHOULD BE &gt;=1.33",IF(OR(AND(Q36&gt;1,Q36&lt;=1.67),AND(Q37&gt;1,Q37&lt;=1.67)),"PROCESS IS GOOD BUT STILL IMPROVEMENT IS REQIURED","PROCESS IS EXCELLENT")))</f>
        <v>PROCESS IS EXCELLENT</v>
      </c>
      <c r="D37" s="422"/>
      <c r="E37" s="422"/>
      <c r="F37" s="422"/>
      <c r="G37" s="422"/>
      <c r="H37" s="422"/>
      <c r="I37" s="422"/>
      <c r="J37" s="422"/>
      <c r="K37" s="422"/>
      <c r="L37" s="422"/>
      <c r="M37" s="422"/>
      <c r="N37" s="422"/>
      <c r="O37" s="423" t="s">
        <v>539</v>
      </c>
      <c r="P37" s="424"/>
      <c r="Q37" s="415">
        <f>MIN(((M17-M9)/(3*Q35)), ((M6-M17)/(3*Q35)))</f>
        <v>1.7146077143983076</v>
      </c>
      <c r="R37" s="404"/>
      <c r="S37" s="416"/>
      <c r="T37" s="320"/>
    </row>
    <row r="38" spans="1:20">
      <c r="A38" s="425"/>
      <c r="B38" s="399"/>
      <c r="C38" s="399"/>
      <c r="D38" s="399"/>
      <c r="E38" s="399"/>
      <c r="F38" s="399"/>
      <c r="G38" s="399"/>
      <c r="H38" s="399"/>
      <c r="I38" s="399"/>
      <c r="J38" s="399"/>
      <c r="K38" s="399"/>
      <c r="L38" s="399"/>
      <c r="M38" s="399"/>
      <c r="N38" s="399"/>
      <c r="O38" s="399"/>
      <c r="P38" s="399"/>
      <c r="Q38" s="399"/>
      <c r="R38" s="426"/>
    </row>
    <row r="39" spans="1:20">
      <c r="A39" s="425"/>
      <c r="B39" s="399"/>
      <c r="C39" s="399"/>
      <c r="D39" s="399"/>
      <c r="E39" s="399"/>
      <c r="F39" s="399"/>
      <c r="G39" s="399"/>
      <c r="H39" s="399"/>
      <c r="I39" s="399"/>
      <c r="J39" s="399"/>
      <c r="K39" s="399"/>
      <c r="L39" s="399"/>
      <c r="M39" s="427"/>
      <c r="N39" s="399"/>
      <c r="O39" s="399"/>
      <c r="P39" s="428"/>
      <c r="Q39" s="399"/>
      <c r="R39" s="426"/>
    </row>
    <row r="40" spans="1:20" customFormat="1" ht="15">
      <c r="A40" s="171"/>
      <c r="B40" s="172" t="s">
        <v>163</v>
      </c>
      <c r="C40" s="172"/>
      <c r="D40" s="1032" t="s">
        <v>759</v>
      </c>
      <c r="E40" s="1032"/>
      <c r="F40" s="1032"/>
      <c r="G40" s="172"/>
      <c r="H40" s="172"/>
      <c r="I40" s="172"/>
      <c r="J40" s="172"/>
      <c r="K40" s="172"/>
      <c r="L40" s="172"/>
      <c r="M40" s="399"/>
      <c r="N40" s="172"/>
      <c r="O40" s="172" t="s">
        <v>164</v>
      </c>
      <c r="P40" s="1033" t="s">
        <v>760</v>
      </c>
      <c r="Q40" s="1033"/>
      <c r="R40" s="204"/>
    </row>
    <row r="41" spans="1:20">
      <c r="A41" s="425"/>
      <c r="B41" s="399"/>
      <c r="C41" s="399"/>
      <c r="D41" s="399"/>
      <c r="E41" s="399"/>
      <c r="F41" s="399"/>
      <c r="G41" s="399"/>
      <c r="H41" s="399"/>
      <c r="I41" s="399"/>
      <c r="J41" s="399"/>
      <c r="K41" s="399"/>
      <c r="L41" s="399"/>
      <c r="M41" s="399"/>
      <c r="N41" s="399"/>
      <c r="O41" s="399"/>
      <c r="P41" s="399"/>
      <c r="Q41" s="399"/>
      <c r="R41" s="426"/>
    </row>
    <row r="42" spans="1:20" ht="9" thickBot="1">
      <c r="A42" s="429"/>
      <c r="B42" s="430"/>
      <c r="C42" s="430"/>
      <c r="D42" s="430"/>
      <c r="E42" s="430"/>
      <c r="F42" s="430"/>
      <c r="G42" s="430"/>
      <c r="H42" s="430"/>
      <c r="I42" s="430"/>
      <c r="J42" s="430"/>
      <c r="K42" s="430"/>
      <c r="L42" s="430"/>
      <c r="M42" s="430"/>
      <c r="N42" s="430"/>
      <c r="O42" s="430"/>
      <c r="P42" s="430"/>
      <c r="Q42" s="430"/>
      <c r="R42" s="431"/>
    </row>
    <row r="44" spans="1:20" ht="12.75">
      <c r="A44" s="15" t="s">
        <v>540</v>
      </c>
    </row>
  </sheetData>
  <sheetProtection selectLockedCells="1"/>
  <mergeCells count="15">
    <mergeCell ref="D40:F40"/>
    <mergeCell ref="P40:Q40"/>
    <mergeCell ref="N14:P15"/>
    <mergeCell ref="A1:R1"/>
    <mergeCell ref="C2:E2"/>
    <mergeCell ref="H2:J2"/>
    <mergeCell ref="P2:R2"/>
    <mergeCell ref="H3:J3"/>
    <mergeCell ref="P3:R3"/>
    <mergeCell ref="C4:E4"/>
    <mergeCell ref="H4:J4"/>
    <mergeCell ref="P4:R4"/>
    <mergeCell ref="L7:L8"/>
    <mergeCell ref="L10:L11"/>
    <mergeCell ref="C3:G3"/>
  </mergeCells>
  <printOptions horizontalCentered="1"/>
  <pageMargins left="0.196850393700787" right="0.55118110236220497" top="0.31496062992126" bottom="0.23622047244094499" header="0.15748031496063" footer="0.27559055118110198"/>
  <pageSetup paperSize="9" scale="76" orientation="landscape" verticalDpi="300" r:id="rId1"/>
  <headerFooter alignWithMargins="0">
    <oddFooter>&amp;LFR/RE/SPQ/15-00&amp;CSPC</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view="pageBreakPreview" topLeftCell="A19" zoomScaleNormal="100" zoomScaleSheetLayoutView="100" workbookViewId="0">
      <selection activeCell="R37" sqref="R37"/>
    </sheetView>
  </sheetViews>
  <sheetFormatPr defaultRowHeight="15"/>
  <sheetData/>
  <pageMargins left="0.70866141732283472" right="0.70866141732283472" top="0.74803149606299213" bottom="0.74803149606299213" header="0.31496062992125984" footer="0.31496062992125984"/>
  <pageSetup paperSize="9" scale="10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28"/>
  <sheetViews>
    <sheetView view="pageBreakPreview" zoomScale="60" zoomScaleNormal="85" workbookViewId="0">
      <selection activeCell="U22" sqref="U22"/>
    </sheetView>
  </sheetViews>
  <sheetFormatPr defaultRowHeight="15"/>
  <sheetData>
    <row r="1" spans="1:21" ht="15" customHeight="1">
      <c r="A1" s="1073"/>
      <c r="B1" s="1074"/>
      <c r="C1" s="1075"/>
      <c r="D1" s="1058" t="s">
        <v>405</v>
      </c>
      <c r="E1" s="1059"/>
      <c r="F1" s="1059"/>
      <c r="G1" s="1059"/>
      <c r="H1" s="1059"/>
      <c r="I1" s="1059"/>
      <c r="J1" s="1060"/>
      <c r="K1" s="1082"/>
      <c r="L1" s="1083"/>
      <c r="M1" s="1084"/>
    </row>
    <row r="2" spans="1:21" ht="15" customHeight="1">
      <c r="A2" s="1076"/>
      <c r="B2" s="1077"/>
      <c r="C2" s="1078"/>
      <c r="D2" s="1061"/>
      <c r="E2" s="1062"/>
      <c r="F2" s="1062"/>
      <c r="G2" s="1062"/>
      <c r="H2" s="1062"/>
      <c r="I2" s="1062"/>
      <c r="J2" s="1063"/>
      <c r="K2" s="1085"/>
      <c r="L2" s="1086"/>
      <c r="M2" s="1087"/>
    </row>
    <row r="3" spans="1:21" ht="9" customHeight="1">
      <c r="A3" s="1076"/>
      <c r="B3" s="1077"/>
      <c r="C3" s="1078"/>
      <c r="D3" s="1061"/>
      <c r="E3" s="1062"/>
      <c r="F3" s="1062"/>
      <c r="G3" s="1062"/>
      <c r="H3" s="1062"/>
      <c r="I3" s="1062"/>
      <c r="J3" s="1063"/>
      <c r="K3" s="1085"/>
      <c r="L3" s="1086"/>
      <c r="M3" s="1087"/>
    </row>
    <row r="4" spans="1:21" ht="0.75" customHeight="1">
      <c r="A4" s="1079"/>
      <c r="B4" s="1080"/>
      <c r="C4" s="1081"/>
      <c r="D4" s="1064"/>
      <c r="E4" s="1065"/>
      <c r="F4" s="1065"/>
      <c r="G4" s="1065"/>
      <c r="H4" s="1065"/>
      <c r="I4" s="1065"/>
      <c r="J4" s="1066"/>
      <c r="K4" s="1088"/>
      <c r="L4" s="1089"/>
      <c r="M4" s="1090"/>
    </row>
    <row r="5" spans="1:21" ht="48.75" customHeight="1">
      <c r="A5" s="282" t="s">
        <v>406</v>
      </c>
      <c r="B5" s="1067" t="s">
        <v>752</v>
      </c>
      <c r="C5" s="1068"/>
      <c r="D5" s="283" t="s">
        <v>407</v>
      </c>
      <c r="E5" s="1067" t="s">
        <v>746</v>
      </c>
      <c r="F5" s="1068"/>
      <c r="G5" s="284" t="s">
        <v>408</v>
      </c>
      <c r="H5" s="1067" t="s">
        <v>695</v>
      </c>
      <c r="I5" s="1069"/>
      <c r="J5" s="1068"/>
      <c r="K5" s="1070" t="s">
        <v>409</v>
      </c>
      <c r="L5" s="1071"/>
      <c r="M5" s="1072"/>
    </row>
    <row r="6" spans="1:21" ht="52.5" customHeight="1" thickBot="1">
      <c r="A6" s="1091" t="s">
        <v>410</v>
      </c>
      <c r="B6" s="1092"/>
      <c r="C6" s="1093" t="s">
        <v>411</v>
      </c>
      <c r="D6" s="1094"/>
      <c r="E6" s="1092"/>
      <c r="F6" s="285" t="s">
        <v>412</v>
      </c>
      <c r="G6" s="1095" t="s">
        <v>777</v>
      </c>
      <c r="H6" s="1096"/>
      <c r="I6" s="1096"/>
      <c r="J6" s="1097"/>
      <c r="K6" s="1098" t="s">
        <v>413</v>
      </c>
      <c r="L6" s="1099"/>
      <c r="M6" s="1100"/>
    </row>
    <row r="7" spans="1:21">
      <c r="A7" s="1101" t="s">
        <v>414</v>
      </c>
      <c r="B7" s="1102"/>
      <c r="C7" s="1102"/>
      <c r="D7" s="1102"/>
      <c r="E7" s="1103"/>
      <c r="F7" s="1110" t="s">
        <v>415</v>
      </c>
      <c r="G7" s="1102"/>
      <c r="H7" s="1102"/>
      <c r="I7" s="1102"/>
      <c r="J7" s="1111"/>
      <c r="K7" s="286" t="s">
        <v>416</v>
      </c>
      <c r="L7" s="287" t="s">
        <v>417</v>
      </c>
      <c r="M7" s="288" t="s">
        <v>418</v>
      </c>
    </row>
    <row r="8" spans="1:21">
      <c r="A8" s="1104"/>
      <c r="B8" s="1105"/>
      <c r="C8" s="1105"/>
      <c r="D8" s="1105"/>
      <c r="E8" s="1106"/>
      <c r="F8" s="1112"/>
      <c r="G8" s="1105"/>
      <c r="H8" s="1105"/>
      <c r="I8" s="1105"/>
      <c r="J8" s="1113"/>
      <c r="K8" s="289"/>
      <c r="L8" s="290"/>
      <c r="M8" s="291"/>
    </row>
    <row r="9" spans="1:21">
      <c r="A9" s="1104"/>
      <c r="B9" s="1105"/>
      <c r="C9" s="1105"/>
      <c r="D9" s="1105"/>
      <c r="E9" s="1106"/>
      <c r="F9" s="1112"/>
      <c r="G9" s="1105"/>
      <c r="H9" s="1105"/>
      <c r="I9" s="1105"/>
      <c r="J9" s="1113"/>
      <c r="K9" s="1117" t="s">
        <v>419</v>
      </c>
      <c r="L9" s="1119"/>
      <c r="M9" s="1120"/>
    </row>
    <row r="10" spans="1:21">
      <c r="A10" s="1104"/>
      <c r="B10" s="1105"/>
      <c r="C10" s="1105"/>
      <c r="D10" s="1105"/>
      <c r="E10" s="1106"/>
      <c r="F10" s="1112"/>
      <c r="G10" s="1105"/>
      <c r="H10" s="1105"/>
      <c r="I10" s="1105"/>
      <c r="J10" s="1113"/>
      <c r="K10" s="1118"/>
      <c r="L10" s="1121"/>
      <c r="M10" s="1122"/>
    </row>
    <row r="11" spans="1:21">
      <c r="A11" s="1104"/>
      <c r="B11" s="1105"/>
      <c r="C11" s="1105"/>
      <c r="D11" s="1105"/>
      <c r="E11" s="1106"/>
      <c r="F11" s="1112"/>
      <c r="G11" s="1105"/>
      <c r="H11" s="1105"/>
      <c r="I11" s="1105"/>
      <c r="J11" s="1113"/>
      <c r="K11" s="1117" t="s">
        <v>420</v>
      </c>
      <c r="L11" s="1119"/>
      <c r="M11" s="1120"/>
    </row>
    <row r="12" spans="1:21" ht="22.5" customHeight="1">
      <c r="A12" s="1104"/>
      <c r="B12" s="1105"/>
      <c r="C12" s="1105"/>
      <c r="D12" s="1105"/>
      <c r="E12" s="1106"/>
      <c r="F12" s="1112"/>
      <c r="G12" s="1105"/>
      <c r="H12" s="1105"/>
      <c r="I12" s="1105"/>
      <c r="J12" s="1113"/>
      <c r="K12" s="1118"/>
      <c r="L12" s="1121"/>
      <c r="M12" s="1122"/>
    </row>
    <row r="13" spans="1:21" ht="28.5" customHeight="1">
      <c r="A13" s="1104"/>
      <c r="B13" s="1105"/>
      <c r="C13" s="1105"/>
      <c r="D13" s="1105"/>
      <c r="E13" s="1106"/>
      <c r="F13" s="1112"/>
      <c r="G13" s="1105"/>
      <c r="H13" s="1105"/>
      <c r="I13" s="1105"/>
      <c r="J13" s="1113"/>
      <c r="K13" s="1123" t="s">
        <v>421</v>
      </c>
      <c r="L13" s="1124"/>
      <c r="M13" s="1125"/>
    </row>
    <row r="14" spans="1:21">
      <c r="A14" s="1104"/>
      <c r="B14" s="1105"/>
      <c r="C14" s="1105"/>
      <c r="D14" s="1105"/>
      <c r="E14" s="1106"/>
      <c r="F14" s="1112"/>
      <c r="G14" s="1105"/>
      <c r="H14" s="1105"/>
      <c r="I14" s="1105"/>
      <c r="J14" s="1113"/>
      <c r="K14" s="1123"/>
      <c r="L14" s="1124"/>
      <c r="M14" s="1125"/>
    </row>
    <row r="15" spans="1:21" ht="24.75" customHeight="1">
      <c r="A15" s="1104"/>
      <c r="B15" s="1105"/>
      <c r="C15" s="1105"/>
      <c r="D15" s="1105"/>
      <c r="E15" s="1106"/>
      <c r="F15" s="1112"/>
      <c r="G15" s="1105"/>
      <c r="H15" s="1105"/>
      <c r="I15" s="1105"/>
      <c r="J15" s="1113"/>
      <c r="K15" s="1126" t="s">
        <v>422</v>
      </c>
      <c r="L15" s="1127"/>
      <c r="M15" s="1128"/>
      <c r="U15" s="678"/>
    </row>
    <row r="16" spans="1:21">
      <c r="A16" s="1104"/>
      <c r="B16" s="1105"/>
      <c r="C16" s="1105"/>
      <c r="D16" s="1105"/>
      <c r="E16" s="1106"/>
      <c r="F16" s="1112"/>
      <c r="G16" s="1105"/>
      <c r="H16" s="1105"/>
      <c r="I16" s="1105"/>
      <c r="J16" s="1113"/>
      <c r="K16" s="1129" t="s">
        <v>423</v>
      </c>
      <c r="L16" s="1130"/>
      <c r="M16" s="1131"/>
    </row>
    <row r="17" spans="1:13" ht="15" customHeight="1" thickBot="1">
      <c r="A17" s="1104"/>
      <c r="B17" s="1105"/>
      <c r="C17" s="1105"/>
      <c r="D17" s="1105"/>
      <c r="E17" s="1106"/>
      <c r="F17" s="1112"/>
      <c r="G17" s="1105"/>
      <c r="H17" s="1105"/>
      <c r="I17" s="1105"/>
      <c r="J17" s="1113"/>
      <c r="K17" s="1132"/>
      <c r="L17" s="1133"/>
      <c r="M17" s="1134"/>
    </row>
    <row r="18" spans="1:13" ht="15.75" hidden="1" thickBot="1">
      <c r="A18" s="1107"/>
      <c r="B18" s="1108"/>
      <c r="C18" s="1108"/>
      <c r="D18" s="1108"/>
      <c r="E18" s="1109"/>
      <c r="F18" s="1114"/>
      <c r="G18" s="1115"/>
      <c r="H18" s="1115"/>
      <c r="I18" s="1115"/>
      <c r="J18" s="1116"/>
      <c r="K18" s="1135"/>
      <c r="L18" s="1136"/>
      <c r="M18" s="1137"/>
    </row>
    <row r="19" spans="1:13" ht="18.75" thickBot="1">
      <c r="A19" s="1149" t="s">
        <v>424</v>
      </c>
      <c r="B19" s="1150"/>
      <c r="C19" s="1155">
        <v>1</v>
      </c>
      <c r="D19" s="1156"/>
      <c r="E19" s="1156"/>
      <c r="F19" s="1156"/>
      <c r="G19" s="1160" t="s">
        <v>425</v>
      </c>
      <c r="H19" s="1160"/>
      <c r="I19" s="1160"/>
      <c r="J19" s="1160"/>
      <c r="K19" s="292"/>
      <c r="L19" s="292"/>
      <c r="M19" s="293"/>
    </row>
    <row r="20" spans="1:13">
      <c r="A20" s="1151"/>
      <c r="B20" s="1152"/>
      <c r="C20" s="1161"/>
      <c r="D20" s="1162"/>
      <c r="E20" s="1162"/>
      <c r="F20" s="1163"/>
      <c r="G20" s="1164"/>
      <c r="H20" s="1165"/>
      <c r="I20" s="1165"/>
      <c r="J20" s="1166"/>
      <c r="K20" s="1170"/>
      <c r="L20" s="1171"/>
      <c r="M20" s="1172"/>
    </row>
    <row r="21" spans="1:13">
      <c r="A21" s="1151"/>
      <c r="B21" s="1152"/>
      <c r="C21" s="1164"/>
      <c r="D21" s="1165"/>
      <c r="E21" s="1165"/>
      <c r="F21" s="1166"/>
      <c r="G21" s="1164"/>
      <c r="H21" s="1165"/>
      <c r="I21" s="1165"/>
      <c r="J21" s="1166"/>
      <c r="K21" s="1173"/>
      <c r="L21" s="1174"/>
      <c r="M21" s="1175"/>
    </row>
    <row r="22" spans="1:13">
      <c r="A22" s="1151"/>
      <c r="B22" s="1152"/>
      <c r="C22" s="1164"/>
      <c r="D22" s="1165"/>
      <c r="E22" s="1165"/>
      <c r="F22" s="1166"/>
      <c r="G22" s="1164"/>
      <c r="H22" s="1165"/>
      <c r="I22" s="1165"/>
      <c r="J22" s="1166"/>
      <c r="K22" s="1173"/>
      <c r="L22" s="1174"/>
      <c r="M22" s="1175"/>
    </row>
    <row r="23" spans="1:13">
      <c r="A23" s="1151"/>
      <c r="B23" s="1152"/>
      <c r="C23" s="1164"/>
      <c r="D23" s="1165"/>
      <c r="E23" s="1165"/>
      <c r="F23" s="1166"/>
      <c r="G23" s="1164"/>
      <c r="H23" s="1165"/>
      <c r="I23" s="1165"/>
      <c r="J23" s="1166"/>
      <c r="K23" s="1173"/>
      <c r="L23" s="1174"/>
      <c r="M23" s="1175"/>
    </row>
    <row r="24" spans="1:13">
      <c r="A24" s="1151"/>
      <c r="B24" s="1152"/>
      <c r="C24" s="1164"/>
      <c r="D24" s="1165"/>
      <c r="E24" s="1165"/>
      <c r="F24" s="1166"/>
      <c r="G24" s="1164"/>
      <c r="H24" s="1165"/>
      <c r="I24" s="1165"/>
      <c r="J24" s="1166"/>
      <c r="K24" s="1173"/>
      <c r="L24" s="1174"/>
      <c r="M24" s="1175"/>
    </row>
    <row r="25" spans="1:13" ht="25.5" customHeight="1" thickBot="1">
      <c r="A25" s="1153"/>
      <c r="B25" s="1154"/>
      <c r="C25" s="1167"/>
      <c r="D25" s="1168"/>
      <c r="E25" s="1168"/>
      <c r="F25" s="1169"/>
      <c r="G25" s="1167"/>
      <c r="H25" s="1168"/>
      <c r="I25" s="1168"/>
      <c r="J25" s="1169"/>
      <c r="K25" s="1176"/>
      <c r="L25" s="1177"/>
      <c r="M25" s="1178"/>
    </row>
    <row r="26" spans="1:13" ht="18.75" thickBot="1">
      <c r="A26" s="1157" t="s">
        <v>426</v>
      </c>
      <c r="B26" s="1158"/>
      <c r="C26" s="1158"/>
      <c r="D26" s="1158"/>
      <c r="E26" s="1158"/>
      <c r="F26" s="1158"/>
      <c r="G26" s="1158"/>
      <c r="H26" s="1158"/>
      <c r="I26" s="1158"/>
      <c r="J26" s="1158"/>
      <c r="K26" s="1158"/>
      <c r="L26" s="1158"/>
      <c r="M26" s="1159"/>
    </row>
    <row r="27" spans="1:13" ht="72.75" customHeight="1">
      <c r="A27" s="1138" t="s">
        <v>427</v>
      </c>
      <c r="B27" s="1139"/>
      <c r="C27" s="1139"/>
      <c r="D27" s="1139"/>
      <c r="E27" s="1139"/>
      <c r="F27" s="1140"/>
      <c r="G27" s="1141" t="s">
        <v>428</v>
      </c>
      <c r="H27" s="1142"/>
      <c r="I27" s="1142"/>
      <c r="J27" s="1142"/>
      <c r="K27" s="1142"/>
      <c r="L27" s="1142"/>
      <c r="M27" s="1143"/>
    </row>
    <row r="28" spans="1:13" ht="15.75">
      <c r="A28" s="1144" t="s">
        <v>429</v>
      </c>
      <c r="B28" s="1145"/>
      <c r="C28" s="1146" t="s">
        <v>430</v>
      </c>
      <c r="D28" s="1146"/>
      <c r="E28" s="1146" t="s">
        <v>431</v>
      </c>
      <c r="F28" s="1147"/>
      <c r="G28" s="1148" t="s">
        <v>432</v>
      </c>
      <c r="H28" s="1146"/>
      <c r="I28" s="1146" t="s">
        <v>433</v>
      </c>
      <c r="J28" s="1146"/>
      <c r="K28" s="1146" t="s">
        <v>434</v>
      </c>
      <c r="L28" s="1146"/>
      <c r="M28" s="1147"/>
    </row>
  </sheetData>
  <mergeCells count="36">
    <mergeCell ref="A19:B25"/>
    <mergeCell ref="C19:F19"/>
    <mergeCell ref="A26:M26"/>
    <mergeCell ref="G19:J19"/>
    <mergeCell ref="C20:F25"/>
    <mergeCell ref="G20:J25"/>
    <mergeCell ref="K20:M25"/>
    <mergeCell ref="A27:F27"/>
    <mergeCell ref="G27:M27"/>
    <mergeCell ref="A28:B28"/>
    <mergeCell ref="C28:D28"/>
    <mergeCell ref="E28:F28"/>
    <mergeCell ref="G28:H28"/>
    <mergeCell ref="I28:J28"/>
    <mergeCell ref="K28:M28"/>
    <mergeCell ref="A6:B6"/>
    <mergeCell ref="C6:E6"/>
    <mergeCell ref="G6:J6"/>
    <mergeCell ref="K6:M6"/>
    <mergeCell ref="A7:E18"/>
    <mergeCell ref="F7:J18"/>
    <mergeCell ref="K9:K10"/>
    <mergeCell ref="L9:M10"/>
    <mergeCell ref="K11:K12"/>
    <mergeCell ref="L11:M12"/>
    <mergeCell ref="K13:K14"/>
    <mergeCell ref="L13:M14"/>
    <mergeCell ref="K15:M15"/>
    <mergeCell ref="K16:M18"/>
    <mergeCell ref="D1:J4"/>
    <mergeCell ref="B5:C5"/>
    <mergeCell ref="E5:F5"/>
    <mergeCell ref="H5:J5"/>
    <mergeCell ref="K5:M5"/>
    <mergeCell ref="A1:C4"/>
    <mergeCell ref="K1:M4"/>
  </mergeCells>
  <pageMargins left="0.7" right="0.7" top="0.75" bottom="0.75" header="0.3" footer="0.3"/>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6" zoomScale="70" zoomScaleNormal="70" zoomScaleSheetLayoutView="325" workbookViewId="0">
      <selection activeCell="AB58" sqref="AB58"/>
    </sheetView>
  </sheetViews>
  <sheetFormatPr defaultRowHeight="12.75"/>
  <cols>
    <col min="1" max="16384" width="9.140625" style="503"/>
  </cols>
  <sheetData/>
  <pageMargins left="0.9055118110236221" right="0.70866141732283472" top="0.94488188976377963" bottom="0.74803149606299213" header="0.31496062992125984" footer="0.31496062992125984"/>
  <pageSetup paperSize="9"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 sqref="M15"/>
    </sheetView>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85" zoomScaleNormal="85" workbookViewId="0">
      <selection activeCell="I38" sqref="I38"/>
    </sheetView>
  </sheetViews>
  <sheetFormatPr defaultRowHeight="15"/>
  <sheetData>
    <row r="1" spans="1:15" ht="15.75" thickBot="1">
      <c r="A1" s="1229"/>
      <c r="B1" s="1230"/>
      <c r="C1" s="1235" t="s">
        <v>627</v>
      </c>
      <c r="D1" s="1235"/>
      <c r="E1" s="1237" t="s">
        <v>628</v>
      </c>
      <c r="F1" s="1238"/>
      <c r="G1" s="1238"/>
      <c r="H1" s="1238"/>
      <c r="I1" s="1238"/>
      <c r="J1" s="1238"/>
      <c r="K1" s="1238"/>
      <c r="L1" s="1213" t="s">
        <v>629</v>
      </c>
      <c r="M1" s="1214"/>
      <c r="N1" s="1215" t="s">
        <v>630</v>
      </c>
      <c r="O1" s="1216"/>
    </row>
    <row r="2" spans="1:15" ht="15.75" thickBot="1">
      <c r="A2" s="1231"/>
      <c r="B2" s="1232"/>
      <c r="C2" s="1236"/>
      <c r="D2" s="1236"/>
      <c r="E2" s="1239"/>
      <c r="F2" s="1240"/>
      <c r="G2" s="1240"/>
      <c r="H2" s="1240"/>
      <c r="I2" s="1240"/>
      <c r="J2" s="1240"/>
      <c r="K2" s="1240"/>
      <c r="L2" s="1217" t="s">
        <v>631</v>
      </c>
      <c r="M2" s="1218"/>
      <c r="N2" s="1219" t="s">
        <v>696</v>
      </c>
      <c r="O2" s="1220"/>
    </row>
    <row r="3" spans="1:15" ht="15.75" thickBot="1">
      <c r="A3" s="1231"/>
      <c r="B3" s="1232"/>
      <c r="C3" s="1221" t="s">
        <v>632</v>
      </c>
      <c r="D3" s="1221"/>
      <c r="E3" s="1223" t="s">
        <v>633</v>
      </c>
      <c r="F3" s="1224"/>
      <c r="G3" s="1224"/>
      <c r="H3" s="1224"/>
      <c r="I3" s="1224"/>
      <c r="J3" s="1224"/>
      <c r="K3" s="1224"/>
      <c r="L3" s="1225" t="s">
        <v>634</v>
      </c>
      <c r="M3" s="1225"/>
      <c r="N3" s="1203" t="s">
        <v>187</v>
      </c>
      <c r="O3" s="1204"/>
    </row>
    <row r="4" spans="1:15" ht="15.75" thickBot="1">
      <c r="A4" s="1233"/>
      <c r="B4" s="1234"/>
      <c r="C4" s="1222"/>
      <c r="D4" s="1222"/>
      <c r="E4" s="1223"/>
      <c r="F4" s="1224"/>
      <c r="G4" s="1224"/>
      <c r="H4" s="1224"/>
      <c r="I4" s="1224"/>
      <c r="J4" s="1224"/>
      <c r="K4" s="1224"/>
      <c r="L4" s="1226" t="s">
        <v>635</v>
      </c>
      <c r="M4" s="1226"/>
      <c r="N4" s="1227" t="s">
        <v>187</v>
      </c>
      <c r="O4" s="1228"/>
    </row>
    <row r="5" spans="1:15" ht="35.25" customHeight="1">
      <c r="A5" s="1179" t="s">
        <v>788</v>
      </c>
      <c r="B5" s="1180"/>
      <c r="C5" s="1180"/>
      <c r="D5" s="1180"/>
      <c r="E5" s="1180"/>
      <c r="F5" s="517"/>
      <c r="G5" s="517"/>
      <c r="H5" s="517"/>
      <c r="I5" s="517"/>
      <c r="J5" s="517"/>
      <c r="K5" s="517"/>
      <c r="L5" s="518" t="s">
        <v>636</v>
      </c>
      <c r="M5" s="1181">
        <v>1</v>
      </c>
      <c r="N5" s="1181"/>
      <c r="O5" s="1182"/>
    </row>
    <row r="6" spans="1:15">
      <c r="A6" s="1185" t="s">
        <v>789</v>
      </c>
      <c r="B6" s="1186"/>
      <c r="C6" s="1186"/>
      <c r="D6" s="1186"/>
      <c r="E6" s="1186"/>
      <c r="F6" s="1186"/>
      <c r="G6" s="1186" t="s">
        <v>755</v>
      </c>
      <c r="H6" s="1186"/>
      <c r="I6" s="1186"/>
      <c r="J6" s="1186"/>
      <c r="K6" s="1187"/>
      <c r="L6" s="519" t="s">
        <v>637</v>
      </c>
      <c r="M6" s="1202" t="s">
        <v>715</v>
      </c>
      <c r="N6" s="1203"/>
      <c r="O6" s="1204"/>
    </row>
    <row r="7" spans="1:15">
      <c r="A7" s="1185" t="s">
        <v>754</v>
      </c>
      <c r="B7" s="1186"/>
      <c r="C7" s="1186"/>
      <c r="D7" s="1186"/>
      <c r="E7" s="1186"/>
      <c r="F7" s="520"/>
      <c r="G7" s="1186" t="s">
        <v>790</v>
      </c>
      <c r="H7" s="1186"/>
      <c r="I7" s="1186"/>
      <c r="J7" s="1186"/>
      <c r="K7" s="1187"/>
      <c r="L7" s="519" t="s">
        <v>638</v>
      </c>
      <c r="M7" s="1188" t="s">
        <v>716</v>
      </c>
      <c r="N7" s="1189"/>
      <c r="O7" s="1190"/>
    </row>
    <row r="8" spans="1:15" ht="15.75" thickBot="1">
      <c r="A8" s="521"/>
      <c r="B8" s="522"/>
      <c r="C8" s="523"/>
      <c r="D8" s="524"/>
      <c r="E8" s="525"/>
      <c r="F8" s="526"/>
      <c r="G8" s="526"/>
      <c r="H8" s="526"/>
      <c r="I8" s="526"/>
      <c r="J8" s="526"/>
      <c r="K8" s="526"/>
      <c r="L8" s="527" t="s">
        <v>639</v>
      </c>
      <c r="M8" s="1197" t="s">
        <v>640</v>
      </c>
      <c r="N8" s="1198"/>
      <c r="O8" s="1199"/>
    </row>
    <row r="9" spans="1:15" ht="95.25" thickBot="1">
      <c r="A9" s="528" t="s">
        <v>641</v>
      </c>
      <c r="B9" s="1200" t="s">
        <v>642</v>
      </c>
      <c r="C9" s="1200"/>
      <c r="D9" s="1201" t="s">
        <v>643</v>
      </c>
      <c r="E9" s="1201"/>
      <c r="F9" s="675" t="s">
        <v>644</v>
      </c>
      <c r="G9" s="1200" t="s">
        <v>645</v>
      </c>
      <c r="H9" s="1200"/>
      <c r="I9" s="1200"/>
      <c r="J9" s="675" t="s">
        <v>646</v>
      </c>
      <c r="K9" s="529" t="s">
        <v>647</v>
      </c>
      <c r="L9" s="676" t="s">
        <v>648</v>
      </c>
      <c r="M9" s="530" t="s">
        <v>649</v>
      </c>
      <c r="N9" s="531" t="s">
        <v>650</v>
      </c>
      <c r="O9" s="532" t="s">
        <v>651</v>
      </c>
    </row>
    <row r="10" spans="1:15" ht="88.5" customHeight="1">
      <c r="A10" s="1241">
        <v>1</v>
      </c>
      <c r="B10" s="1242" t="s">
        <v>652</v>
      </c>
      <c r="C10" s="1243"/>
      <c r="D10" s="1246" t="s">
        <v>653</v>
      </c>
      <c r="E10" s="1247"/>
      <c r="F10" s="1248" t="s">
        <v>338</v>
      </c>
      <c r="G10" s="1250" t="s">
        <v>349</v>
      </c>
      <c r="H10" s="1251"/>
      <c r="I10" s="1252"/>
      <c r="J10" s="671" t="s">
        <v>338</v>
      </c>
      <c r="K10" s="533" t="s">
        <v>654</v>
      </c>
      <c r="L10" s="533" t="s">
        <v>654</v>
      </c>
      <c r="M10" s="534" t="s">
        <v>655</v>
      </c>
      <c r="N10" s="535" t="s">
        <v>338</v>
      </c>
      <c r="O10" s="536" t="s">
        <v>338</v>
      </c>
    </row>
    <row r="11" spans="1:15" ht="88.5" customHeight="1">
      <c r="A11" s="1241"/>
      <c r="B11" s="1244"/>
      <c r="C11" s="1245"/>
      <c r="D11" s="1253" t="s">
        <v>656</v>
      </c>
      <c r="E11" s="1254"/>
      <c r="F11" s="1249"/>
      <c r="G11" s="1193" t="s">
        <v>349</v>
      </c>
      <c r="H11" s="1194"/>
      <c r="I11" s="1195"/>
      <c r="J11" s="671" t="s">
        <v>338</v>
      </c>
      <c r="K11" s="533" t="s">
        <v>654</v>
      </c>
      <c r="L11" s="533" t="s">
        <v>654</v>
      </c>
      <c r="M11" s="534" t="s">
        <v>655</v>
      </c>
      <c r="N11" s="535" t="s">
        <v>338</v>
      </c>
      <c r="O11" s="536" t="s">
        <v>338</v>
      </c>
    </row>
    <row r="12" spans="1:15" ht="88.5" customHeight="1">
      <c r="A12" s="1241"/>
      <c r="B12" s="1244"/>
      <c r="C12" s="1245"/>
      <c r="D12" s="1253" t="s">
        <v>657</v>
      </c>
      <c r="E12" s="1254"/>
      <c r="F12" s="1249"/>
      <c r="G12" s="1193" t="s">
        <v>349</v>
      </c>
      <c r="H12" s="1194"/>
      <c r="I12" s="1196"/>
      <c r="J12" s="671" t="s">
        <v>338</v>
      </c>
      <c r="K12" s="533" t="s">
        <v>654</v>
      </c>
      <c r="L12" s="536" t="s">
        <v>338</v>
      </c>
      <c r="M12" s="535" t="s">
        <v>338</v>
      </c>
      <c r="N12" s="535" t="s">
        <v>338</v>
      </c>
      <c r="O12" s="536" t="s">
        <v>338</v>
      </c>
    </row>
    <row r="13" spans="1:15" ht="88.5" customHeight="1">
      <c r="A13" s="1241"/>
      <c r="B13" s="1244"/>
      <c r="C13" s="1245"/>
      <c r="D13" s="1191" t="s">
        <v>658</v>
      </c>
      <c r="E13" s="1192"/>
      <c r="F13" s="1249"/>
      <c r="G13" s="1193" t="s">
        <v>659</v>
      </c>
      <c r="H13" s="1194"/>
      <c r="I13" s="1195"/>
      <c r="J13" s="671" t="s">
        <v>338</v>
      </c>
      <c r="K13" s="533" t="s">
        <v>654</v>
      </c>
      <c r="L13" s="535" t="s">
        <v>338</v>
      </c>
      <c r="M13" s="535" t="s">
        <v>338</v>
      </c>
      <c r="N13" s="535" t="s">
        <v>338</v>
      </c>
      <c r="O13" s="536" t="s">
        <v>338</v>
      </c>
    </row>
    <row r="14" spans="1:15" ht="88.5" customHeight="1">
      <c r="A14" s="1241"/>
      <c r="B14" s="1244"/>
      <c r="C14" s="1245"/>
      <c r="D14" s="1191" t="s">
        <v>803</v>
      </c>
      <c r="E14" s="1192"/>
      <c r="F14" s="1249"/>
      <c r="G14" s="1193" t="s">
        <v>660</v>
      </c>
      <c r="H14" s="1194"/>
      <c r="I14" s="1196"/>
      <c r="J14" s="671" t="s">
        <v>661</v>
      </c>
      <c r="K14" s="533" t="s">
        <v>654</v>
      </c>
      <c r="L14" s="535" t="s">
        <v>338</v>
      </c>
      <c r="M14" s="535" t="s">
        <v>338</v>
      </c>
      <c r="N14" s="535" t="s">
        <v>338</v>
      </c>
      <c r="O14" s="536" t="s">
        <v>338</v>
      </c>
    </row>
    <row r="15" spans="1:15" ht="88.5" customHeight="1">
      <c r="A15" s="1241"/>
      <c r="B15" s="1244"/>
      <c r="C15" s="1245"/>
      <c r="D15" s="1191" t="s">
        <v>662</v>
      </c>
      <c r="E15" s="1192"/>
      <c r="F15" s="1249"/>
      <c r="G15" s="1208" t="s">
        <v>663</v>
      </c>
      <c r="H15" s="1209"/>
      <c r="I15" s="1210"/>
      <c r="J15" s="671">
        <v>1E-3</v>
      </c>
      <c r="K15" s="533" t="s">
        <v>654</v>
      </c>
      <c r="L15" s="535" t="s">
        <v>338</v>
      </c>
      <c r="M15" s="537" t="s">
        <v>338</v>
      </c>
      <c r="N15" s="535" t="s">
        <v>338</v>
      </c>
      <c r="O15" s="536" t="s">
        <v>338</v>
      </c>
    </row>
    <row r="16" spans="1:15" ht="88.5" customHeight="1">
      <c r="A16" s="1241"/>
      <c r="B16" s="1244"/>
      <c r="C16" s="1245"/>
      <c r="D16" s="1191" t="s">
        <v>791</v>
      </c>
      <c r="E16" s="1192"/>
      <c r="F16" s="1249"/>
      <c r="G16" s="1193" t="s">
        <v>404</v>
      </c>
      <c r="H16" s="1194"/>
      <c r="I16" s="1196"/>
      <c r="J16" s="671">
        <v>1E-3</v>
      </c>
      <c r="K16" s="533" t="s">
        <v>654</v>
      </c>
      <c r="L16" s="533" t="s">
        <v>654</v>
      </c>
      <c r="M16" s="535" t="s">
        <v>338</v>
      </c>
      <c r="N16" s="535" t="s">
        <v>338</v>
      </c>
      <c r="O16" s="536" t="s">
        <v>338</v>
      </c>
    </row>
    <row r="17" spans="1:15" ht="88.5" customHeight="1">
      <c r="A17" s="1241"/>
      <c r="B17" s="1244"/>
      <c r="C17" s="1245"/>
      <c r="D17" s="1191" t="s">
        <v>664</v>
      </c>
      <c r="E17" s="1192"/>
      <c r="F17" s="1249"/>
      <c r="G17" s="1193" t="s">
        <v>349</v>
      </c>
      <c r="H17" s="1194"/>
      <c r="I17" s="1195"/>
      <c r="J17" s="671" t="s">
        <v>338</v>
      </c>
      <c r="K17" s="533" t="s">
        <v>654</v>
      </c>
      <c r="L17" s="536" t="s">
        <v>338</v>
      </c>
      <c r="M17" s="535" t="s">
        <v>338</v>
      </c>
      <c r="N17" s="535" t="s">
        <v>338</v>
      </c>
      <c r="O17" s="536" t="s">
        <v>338</v>
      </c>
    </row>
    <row r="18" spans="1:15" ht="88.5" customHeight="1">
      <c r="A18" s="1241"/>
      <c r="B18" s="1244"/>
      <c r="C18" s="1245"/>
      <c r="D18" s="1191" t="s">
        <v>665</v>
      </c>
      <c r="E18" s="1192"/>
      <c r="F18" s="1249"/>
      <c r="G18" s="1193" t="s">
        <v>663</v>
      </c>
      <c r="H18" s="1194"/>
      <c r="I18" s="1195"/>
      <c r="J18" s="671" t="s">
        <v>338</v>
      </c>
      <c r="K18" s="533" t="s">
        <v>654</v>
      </c>
      <c r="L18" s="536" t="s">
        <v>338</v>
      </c>
      <c r="M18" s="535" t="s">
        <v>338</v>
      </c>
      <c r="N18" s="535" t="s">
        <v>338</v>
      </c>
      <c r="O18" s="536" t="s">
        <v>338</v>
      </c>
    </row>
    <row r="19" spans="1:15" ht="88.5" customHeight="1">
      <c r="A19" s="1241"/>
      <c r="B19" s="1244"/>
      <c r="C19" s="1245"/>
      <c r="D19" s="1211" t="s">
        <v>666</v>
      </c>
      <c r="E19" s="1212"/>
      <c r="F19" s="1249"/>
      <c r="G19" s="1193" t="s">
        <v>349</v>
      </c>
      <c r="H19" s="1194"/>
      <c r="I19" s="1196"/>
      <c r="J19" s="671" t="s">
        <v>338</v>
      </c>
      <c r="K19" s="533" t="s">
        <v>654</v>
      </c>
      <c r="L19" s="536" t="s">
        <v>338</v>
      </c>
      <c r="M19" s="535" t="s">
        <v>338</v>
      </c>
      <c r="N19" s="535" t="s">
        <v>338</v>
      </c>
      <c r="O19" s="536" t="s">
        <v>338</v>
      </c>
    </row>
    <row r="20" spans="1:15" ht="88.5" customHeight="1">
      <c r="A20" s="1241"/>
      <c r="B20" s="1244"/>
      <c r="C20" s="1245"/>
      <c r="D20" s="1211" t="s">
        <v>792</v>
      </c>
      <c r="E20" s="1212"/>
      <c r="F20" s="1249"/>
      <c r="G20" s="1266" t="s">
        <v>338</v>
      </c>
      <c r="H20" s="1267"/>
      <c r="I20" s="1268"/>
      <c r="J20" s="674" t="s">
        <v>338</v>
      </c>
      <c r="K20" s="537" t="s">
        <v>338</v>
      </c>
      <c r="L20" s="537" t="s">
        <v>338</v>
      </c>
      <c r="M20" s="538" t="s">
        <v>338</v>
      </c>
      <c r="N20" s="535" t="s">
        <v>338</v>
      </c>
      <c r="O20" s="539" t="s">
        <v>667</v>
      </c>
    </row>
    <row r="21" spans="1:15" ht="88.5" customHeight="1">
      <c r="A21" s="540">
        <v>2</v>
      </c>
      <c r="B21" s="1205" t="s">
        <v>668</v>
      </c>
      <c r="C21" s="1205"/>
      <c r="D21" s="1206" t="s">
        <v>669</v>
      </c>
      <c r="E21" s="1207"/>
      <c r="F21" s="541" t="s">
        <v>338</v>
      </c>
      <c r="G21" s="1193" t="s">
        <v>349</v>
      </c>
      <c r="H21" s="1194"/>
      <c r="I21" s="1196"/>
      <c r="J21" s="671" t="s">
        <v>338</v>
      </c>
      <c r="K21" s="533" t="s">
        <v>654</v>
      </c>
      <c r="L21" s="533" t="s">
        <v>654</v>
      </c>
      <c r="M21" s="534" t="s">
        <v>655</v>
      </c>
      <c r="N21" s="535" t="s">
        <v>338</v>
      </c>
      <c r="O21" s="536" t="s">
        <v>338</v>
      </c>
    </row>
    <row r="22" spans="1:15" ht="23.25">
      <c r="A22" s="542">
        <v>3</v>
      </c>
      <c r="B22" s="1269" t="s">
        <v>670</v>
      </c>
      <c r="C22" s="1269"/>
      <c r="D22" s="1270" t="s">
        <v>730</v>
      </c>
      <c r="E22" s="1271"/>
      <c r="F22" s="541" t="s">
        <v>338</v>
      </c>
      <c r="G22" s="1272" t="s">
        <v>671</v>
      </c>
      <c r="H22" s="1273"/>
      <c r="I22" s="1274"/>
      <c r="J22" s="543">
        <v>1E-3</v>
      </c>
      <c r="K22" s="544" t="s">
        <v>654</v>
      </c>
      <c r="L22" s="544" t="s">
        <v>654</v>
      </c>
      <c r="M22" s="545" t="s">
        <v>655</v>
      </c>
      <c r="N22" s="546" t="s">
        <v>338</v>
      </c>
      <c r="O22" s="547" t="s">
        <v>338</v>
      </c>
    </row>
    <row r="23" spans="1:15" ht="23.25">
      <c r="A23" s="540">
        <v>4</v>
      </c>
      <c r="B23" s="1205" t="s">
        <v>805</v>
      </c>
      <c r="C23" s="1205"/>
      <c r="D23" s="1206" t="s">
        <v>806</v>
      </c>
      <c r="E23" s="1207"/>
      <c r="F23" s="541" t="s">
        <v>338</v>
      </c>
      <c r="G23" s="1193" t="s">
        <v>672</v>
      </c>
      <c r="H23" s="1194"/>
      <c r="I23" s="1195"/>
      <c r="J23" s="671">
        <v>0.01</v>
      </c>
      <c r="K23" s="533" t="s">
        <v>654</v>
      </c>
      <c r="L23" s="533" t="s">
        <v>654</v>
      </c>
      <c r="M23" s="534" t="s">
        <v>655</v>
      </c>
      <c r="N23" s="535" t="s">
        <v>338</v>
      </c>
      <c r="O23" s="536" t="s">
        <v>338</v>
      </c>
    </row>
    <row r="24" spans="1:15" ht="31.5" customHeight="1">
      <c r="A24" s="542">
        <v>5</v>
      </c>
      <c r="B24" s="1205" t="s">
        <v>673</v>
      </c>
      <c r="C24" s="1205"/>
      <c r="D24" s="1206" t="s">
        <v>674</v>
      </c>
      <c r="E24" s="1207"/>
      <c r="F24" s="541" t="s">
        <v>338</v>
      </c>
      <c r="G24" s="1193" t="s">
        <v>349</v>
      </c>
      <c r="H24" s="1194"/>
      <c r="I24" s="1195"/>
      <c r="J24" s="535" t="s">
        <v>338</v>
      </c>
      <c r="K24" s="533" t="s">
        <v>654</v>
      </c>
      <c r="L24" s="533" t="s">
        <v>654</v>
      </c>
      <c r="M24" s="534" t="s">
        <v>655</v>
      </c>
      <c r="N24" s="535" t="s">
        <v>338</v>
      </c>
      <c r="O24" s="536" t="s">
        <v>338</v>
      </c>
    </row>
    <row r="25" spans="1:15" ht="32.25" customHeight="1">
      <c r="A25" s="540">
        <v>6</v>
      </c>
      <c r="B25" s="1205" t="s">
        <v>675</v>
      </c>
      <c r="C25" s="1205"/>
      <c r="D25" s="1206">
        <v>0.24099999999999999</v>
      </c>
      <c r="E25" s="1207"/>
      <c r="F25" s="541" t="s">
        <v>338</v>
      </c>
      <c r="G25" s="1193" t="s">
        <v>676</v>
      </c>
      <c r="H25" s="1194"/>
      <c r="I25" s="1195"/>
      <c r="J25" s="671" t="s">
        <v>338</v>
      </c>
      <c r="K25" s="533" t="s">
        <v>654</v>
      </c>
      <c r="L25" s="533" t="s">
        <v>654</v>
      </c>
      <c r="M25" s="534" t="s">
        <v>655</v>
      </c>
      <c r="N25" s="535" t="s">
        <v>338</v>
      </c>
      <c r="O25" s="536" t="s">
        <v>338</v>
      </c>
    </row>
    <row r="26" spans="1:15" ht="45">
      <c r="A26" s="1275">
        <v>7</v>
      </c>
      <c r="B26" s="1205" t="s">
        <v>677</v>
      </c>
      <c r="C26" s="1205"/>
      <c r="D26" s="1206" t="s">
        <v>698</v>
      </c>
      <c r="E26" s="1207"/>
      <c r="F26" s="541" t="s">
        <v>338</v>
      </c>
      <c r="G26" s="1277" t="s">
        <v>338</v>
      </c>
      <c r="H26" s="1277"/>
      <c r="I26" s="1277"/>
      <c r="J26" s="673" t="s">
        <v>338</v>
      </c>
      <c r="K26" s="548" t="s">
        <v>338</v>
      </c>
      <c r="L26" s="548" t="s">
        <v>338</v>
      </c>
      <c r="M26" s="549" t="s">
        <v>338</v>
      </c>
      <c r="N26" s="550" t="s">
        <v>338</v>
      </c>
      <c r="O26" s="539" t="s">
        <v>678</v>
      </c>
    </row>
    <row r="27" spans="1:15" ht="45">
      <c r="A27" s="1276"/>
      <c r="B27" s="1205" t="s">
        <v>679</v>
      </c>
      <c r="C27" s="1205"/>
      <c r="D27" s="1206" t="s">
        <v>680</v>
      </c>
      <c r="E27" s="1207"/>
      <c r="F27" s="541" t="s">
        <v>338</v>
      </c>
      <c r="G27" s="1277" t="s">
        <v>338</v>
      </c>
      <c r="H27" s="1277"/>
      <c r="I27" s="1277"/>
      <c r="J27" s="673" t="s">
        <v>338</v>
      </c>
      <c r="K27" s="548" t="s">
        <v>338</v>
      </c>
      <c r="L27" s="548" t="s">
        <v>338</v>
      </c>
      <c r="M27" s="549" t="s">
        <v>338</v>
      </c>
      <c r="N27" s="550" t="s">
        <v>338</v>
      </c>
      <c r="O27" s="539" t="s">
        <v>678</v>
      </c>
    </row>
    <row r="28" spans="1:15" ht="46.5" customHeight="1">
      <c r="A28" s="540">
        <v>8</v>
      </c>
      <c r="B28" s="1205" t="s">
        <v>681</v>
      </c>
      <c r="C28" s="1205"/>
      <c r="D28" s="1255" t="s">
        <v>682</v>
      </c>
      <c r="E28" s="1207"/>
      <c r="F28" s="541" t="s">
        <v>338</v>
      </c>
      <c r="G28" s="1193" t="s">
        <v>349</v>
      </c>
      <c r="H28" s="1194"/>
      <c r="I28" s="1195"/>
      <c r="J28" s="671" t="s">
        <v>338</v>
      </c>
      <c r="K28" s="533" t="s">
        <v>654</v>
      </c>
      <c r="L28" s="533" t="s">
        <v>654</v>
      </c>
      <c r="M28" s="534" t="s">
        <v>655</v>
      </c>
      <c r="N28" s="535" t="s">
        <v>338</v>
      </c>
      <c r="O28" s="536" t="s">
        <v>338</v>
      </c>
    </row>
    <row r="29" spans="1:15" ht="23.25">
      <c r="A29" s="542">
        <v>9</v>
      </c>
      <c r="B29" s="1205" t="s">
        <v>683</v>
      </c>
      <c r="C29" s="1205"/>
      <c r="D29" s="1206" t="s">
        <v>793</v>
      </c>
      <c r="E29" s="1207"/>
      <c r="F29" s="541" t="s">
        <v>338</v>
      </c>
      <c r="G29" s="1193" t="s">
        <v>684</v>
      </c>
      <c r="H29" s="1194"/>
      <c r="I29" s="1195"/>
      <c r="J29" s="671">
        <v>0.01</v>
      </c>
      <c r="K29" s="533" t="s">
        <v>654</v>
      </c>
      <c r="L29" s="533" t="s">
        <v>654</v>
      </c>
      <c r="M29" s="534" t="s">
        <v>655</v>
      </c>
      <c r="N29" s="535" t="s">
        <v>338</v>
      </c>
      <c r="O29" s="536" t="s">
        <v>338</v>
      </c>
    </row>
    <row r="30" spans="1:15" ht="23.25">
      <c r="A30" s="540">
        <v>10</v>
      </c>
      <c r="B30" s="1256" t="s">
        <v>685</v>
      </c>
      <c r="C30" s="1257"/>
      <c r="D30" s="1206" t="s">
        <v>794</v>
      </c>
      <c r="E30" s="1207"/>
      <c r="F30" s="541" t="s">
        <v>338</v>
      </c>
      <c r="G30" s="1193" t="s">
        <v>795</v>
      </c>
      <c r="H30" s="1194"/>
      <c r="I30" s="1196"/>
      <c r="J30" s="671" t="s">
        <v>338</v>
      </c>
      <c r="K30" s="533" t="s">
        <v>654</v>
      </c>
      <c r="L30" s="533" t="s">
        <v>654</v>
      </c>
      <c r="M30" s="534" t="s">
        <v>655</v>
      </c>
      <c r="N30" s="535" t="s">
        <v>338</v>
      </c>
      <c r="O30" s="536" t="s">
        <v>338</v>
      </c>
    </row>
    <row r="31" spans="1:15" ht="23.25">
      <c r="A31" s="540">
        <v>11</v>
      </c>
      <c r="B31" s="1205" t="s">
        <v>796</v>
      </c>
      <c r="C31" s="1205"/>
      <c r="D31" s="1206" t="s">
        <v>736</v>
      </c>
      <c r="E31" s="1207"/>
      <c r="F31" s="541" t="s">
        <v>338</v>
      </c>
      <c r="G31" s="1193" t="s">
        <v>686</v>
      </c>
      <c r="H31" s="1194"/>
      <c r="I31" s="1195"/>
      <c r="J31" s="671" t="s">
        <v>687</v>
      </c>
      <c r="K31" s="533" t="s">
        <v>654</v>
      </c>
      <c r="L31" s="533" t="s">
        <v>654</v>
      </c>
      <c r="M31" s="534" t="s">
        <v>655</v>
      </c>
      <c r="N31" s="535" t="s">
        <v>338</v>
      </c>
      <c r="O31" s="536" t="s">
        <v>338</v>
      </c>
    </row>
    <row r="32" spans="1:15" ht="23.25">
      <c r="A32" s="542">
        <v>12</v>
      </c>
      <c r="B32" s="1205" t="s">
        <v>688</v>
      </c>
      <c r="C32" s="1205"/>
      <c r="D32" s="1206" t="s">
        <v>753</v>
      </c>
      <c r="E32" s="1207"/>
      <c r="F32" s="541" t="s">
        <v>338</v>
      </c>
      <c r="G32" s="1193" t="s">
        <v>689</v>
      </c>
      <c r="H32" s="1194"/>
      <c r="I32" s="1195"/>
      <c r="J32" s="671">
        <v>1E-3</v>
      </c>
      <c r="K32" s="533" t="s">
        <v>654</v>
      </c>
      <c r="L32" s="535" t="s">
        <v>338</v>
      </c>
      <c r="M32" s="535" t="s">
        <v>338</v>
      </c>
      <c r="N32" s="535" t="s">
        <v>338</v>
      </c>
      <c r="O32" s="536" t="s">
        <v>338</v>
      </c>
    </row>
    <row r="33" spans="1:15" ht="23.25">
      <c r="A33" s="672">
        <v>13</v>
      </c>
      <c r="B33" s="1205" t="s">
        <v>756</v>
      </c>
      <c r="C33" s="1205"/>
      <c r="D33" s="1206" t="s">
        <v>743</v>
      </c>
      <c r="E33" s="1207"/>
      <c r="F33" s="541" t="s">
        <v>338</v>
      </c>
      <c r="G33" s="1193" t="s">
        <v>672</v>
      </c>
      <c r="H33" s="1194"/>
      <c r="I33" s="1195"/>
      <c r="J33" s="671">
        <v>0.01</v>
      </c>
      <c r="K33" s="533" t="s">
        <v>654</v>
      </c>
      <c r="L33" s="533" t="s">
        <v>654</v>
      </c>
      <c r="M33" s="534" t="s">
        <v>655</v>
      </c>
      <c r="N33" s="535" t="s">
        <v>338</v>
      </c>
      <c r="O33" s="536" t="s">
        <v>338</v>
      </c>
    </row>
    <row r="34" spans="1:15" ht="23.25">
      <c r="A34" s="551">
        <v>14</v>
      </c>
      <c r="B34" s="1261" t="s">
        <v>690</v>
      </c>
      <c r="C34" s="1262"/>
      <c r="D34" s="1205" t="s">
        <v>757</v>
      </c>
      <c r="E34" s="1205"/>
      <c r="F34" s="552" t="s">
        <v>338</v>
      </c>
      <c r="G34" s="1263" t="s">
        <v>349</v>
      </c>
      <c r="H34" s="1264"/>
      <c r="I34" s="1265"/>
      <c r="J34" s="535" t="s">
        <v>338</v>
      </c>
      <c r="K34" s="533" t="s">
        <v>654</v>
      </c>
      <c r="L34" s="533" t="s">
        <v>654</v>
      </c>
      <c r="M34" s="534" t="s">
        <v>655</v>
      </c>
      <c r="N34" s="535" t="s">
        <v>338</v>
      </c>
      <c r="O34" s="536" t="s">
        <v>338</v>
      </c>
    </row>
    <row r="35" spans="1:15" ht="33.75" customHeight="1">
      <c r="A35" s="540">
        <v>15</v>
      </c>
      <c r="B35" s="1205" t="s">
        <v>691</v>
      </c>
      <c r="C35" s="1205"/>
      <c r="D35" s="1206" t="s">
        <v>692</v>
      </c>
      <c r="E35" s="1207"/>
      <c r="F35" s="541" t="s">
        <v>338</v>
      </c>
      <c r="G35" s="1193" t="s">
        <v>686</v>
      </c>
      <c r="H35" s="1194"/>
      <c r="I35" s="1195"/>
      <c r="J35" s="671">
        <v>1E-3</v>
      </c>
      <c r="K35" s="533" t="s">
        <v>654</v>
      </c>
      <c r="L35" s="533" t="s">
        <v>654</v>
      </c>
      <c r="M35" s="534" t="s">
        <v>655</v>
      </c>
      <c r="N35" s="535" t="s">
        <v>338</v>
      </c>
      <c r="O35" s="536" t="s">
        <v>338</v>
      </c>
    </row>
    <row r="36" spans="1:15" ht="15.75" thickBot="1">
      <c r="A36" s="1258"/>
      <c r="B36" s="1259"/>
      <c r="C36" s="1259"/>
      <c r="D36" s="1259"/>
      <c r="E36" s="1259"/>
      <c r="F36" s="1259"/>
      <c r="G36" s="1259"/>
      <c r="H36" s="1259"/>
      <c r="I36" s="1259"/>
      <c r="J36" s="1259"/>
      <c r="K36" s="1259"/>
      <c r="L36" s="1259"/>
      <c r="M36" s="1259"/>
      <c r="N36" s="1259"/>
      <c r="O36" s="1260"/>
    </row>
    <row r="37" spans="1:15">
      <c r="A37" s="234"/>
      <c r="B37" s="670"/>
      <c r="C37" s="203"/>
      <c r="D37" s="553"/>
      <c r="E37" s="553"/>
      <c r="F37" s="203"/>
      <c r="G37" s="203"/>
      <c r="H37" s="203"/>
      <c r="I37" s="203"/>
      <c r="J37" s="203"/>
      <c r="K37" s="203"/>
      <c r="L37" s="203"/>
      <c r="M37" s="554"/>
      <c r="N37" s="203"/>
      <c r="O37" s="204"/>
    </row>
    <row r="38" spans="1:15">
      <c r="A38" s="1183" t="s">
        <v>807</v>
      </c>
      <c r="B38" s="1184"/>
      <c r="C38" s="1184"/>
      <c r="D38" s="1184"/>
      <c r="E38" s="553"/>
      <c r="F38" s="203"/>
      <c r="G38" s="203"/>
      <c r="H38" s="203"/>
      <c r="I38" s="203"/>
      <c r="J38" s="1184" t="s">
        <v>808</v>
      </c>
      <c r="K38" s="1184"/>
      <c r="L38" s="1184"/>
      <c r="M38" s="1184"/>
      <c r="N38" s="203"/>
      <c r="O38" s="204"/>
    </row>
    <row r="39" spans="1:15">
      <c r="A39" s="1183"/>
      <c r="B39" s="1184"/>
      <c r="C39" s="1184"/>
      <c r="D39" s="1184"/>
      <c r="E39" s="553"/>
      <c r="F39" s="203"/>
      <c r="G39" s="203"/>
      <c r="H39" s="203"/>
      <c r="I39" s="203"/>
      <c r="J39" s="1184"/>
      <c r="K39" s="1184"/>
      <c r="L39" s="1184"/>
      <c r="M39" s="1184"/>
      <c r="N39" s="203"/>
      <c r="O39" s="204"/>
    </row>
    <row r="40" spans="1:15" ht="15.75" thickBot="1">
      <c r="A40" s="235"/>
      <c r="B40" s="555"/>
      <c r="C40" s="236"/>
      <c r="D40" s="556"/>
      <c r="E40" s="556"/>
      <c r="F40" s="236"/>
      <c r="G40" s="236"/>
      <c r="H40" s="236"/>
      <c r="I40" s="236"/>
      <c r="J40" s="236"/>
      <c r="K40" s="236"/>
      <c r="L40" s="236"/>
      <c r="M40" s="557"/>
      <c r="N40" s="236"/>
      <c r="O40" s="237"/>
    </row>
  </sheetData>
  <mergeCells count="99">
    <mergeCell ref="B25:C25"/>
    <mergeCell ref="D25:E25"/>
    <mergeCell ref="G25:I25"/>
    <mergeCell ref="A26:A27"/>
    <mergeCell ref="B26:C26"/>
    <mergeCell ref="D26:E26"/>
    <mergeCell ref="G26:I26"/>
    <mergeCell ref="B27:C27"/>
    <mergeCell ref="D27:E27"/>
    <mergeCell ref="G27:I27"/>
    <mergeCell ref="B21:C21"/>
    <mergeCell ref="D21:E21"/>
    <mergeCell ref="G21:I21"/>
    <mergeCell ref="B22:C22"/>
    <mergeCell ref="D22:E22"/>
    <mergeCell ref="G22:I22"/>
    <mergeCell ref="A36:O36"/>
    <mergeCell ref="B32:C32"/>
    <mergeCell ref="D32:E32"/>
    <mergeCell ref="G32:I32"/>
    <mergeCell ref="B33:C33"/>
    <mergeCell ref="D33:E33"/>
    <mergeCell ref="G33:I33"/>
    <mergeCell ref="B34:C34"/>
    <mergeCell ref="D34:E34"/>
    <mergeCell ref="G34:I34"/>
    <mergeCell ref="B35:C35"/>
    <mergeCell ref="D35:E35"/>
    <mergeCell ref="G35:I35"/>
    <mergeCell ref="B30:C30"/>
    <mergeCell ref="D30:E30"/>
    <mergeCell ref="G30:I30"/>
    <mergeCell ref="B31:C31"/>
    <mergeCell ref="D31:E31"/>
    <mergeCell ref="G31:I31"/>
    <mergeCell ref="B28:C28"/>
    <mergeCell ref="D28:E28"/>
    <mergeCell ref="G28:I28"/>
    <mergeCell ref="B29:C29"/>
    <mergeCell ref="D29:E29"/>
    <mergeCell ref="G29:I29"/>
    <mergeCell ref="A1:B4"/>
    <mergeCell ref="C1:D2"/>
    <mergeCell ref="E1:K2"/>
    <mergeCell ref="D23:E23"/>
    <mergeCell ref="G23:I23"/>
    <mergeCell ref="A10:A20"/>
    <mergeCell ref="B10:C20"/>
    <mergeCell ref="D10:E10"/>
    <mergeCell ref="F10:F20"/>
    <mergeCell ref="G10:I10"/>
    <mergeCell ref="D11:E11"/>
    <mergeCell ref="G11:I11"/>
    <mergeCell ref="D12:E12"/>
    <mergeCell ref="G12:I12"/>
    <mergeCell ref="D13:E13"/>
    <mergeCell ref="G13:I13"/>
    <mergeCell ref="L1:M1"/>
    <mergeCell ref="N1:O1"/>
    <mergeCell ref="L2:M2"/>
    <mergeCell ref="N2:O2"/>
    <mergeCell ref="C3:D4"/>
    <mergeCell ref="E3:K4"/>
    <mergeCell ref="L3:M3"/>
    <mergeCell ref="N3:O3"/>
    <mergeCell ref="L4:M4"/>
    <mergeCell ref="N4:O4"/>
    <mergeCell ref="M6:O6"/>
    <mergeCell ref="B24:C24"/>
    <mergeCell ref="D24:E24"/>
    <mergeCell ref="G24:I24"/>
    <mergeCell ref="D14:E14"/>
    <mergeCell ref="G14:I14"/>
    <mergeCell ref="D15:E15"/>
    <mergeCell ref="G15:I15"/>
    <mergeCell ref="D16:E16"/>
    <mergeCell ref="D18:E18"/>
    <mergeCell ref="G18:I18"/>
    <mergeCell ref="D19:E19"/>
    <mergeCell ref="B23:C23"/>
    <mergeCell ref="G19:I19"/>
    <mergeCell ref="D20:E20"/>
    <mergeCell ref="G20:I20"/>
    <mergeCell ref="A5:E5"/>
    <mergeCell ref="M5:O5"/>
    <mergeCell ref="A38:D39"/>
    <mergeCell ref="J38:M39"/>
    <mergeCell ref="A7:E7"/>
    <mergeCell ref="G7:K7"/>
    <mergeCell ref="M7:O7"/>
    <mergeCell ref="D17:E17"/>
    <mergeCell ref="G17:I17"/>
    <mergeCell ref="G16:I16"/>
    <mergeCell ref="M8:O8"/>
    <mergeCell ref="B9:C9"/>
    <mergeCell ref="D9:E9"/>
    <mergeCell ref="G9:I9"/>
    <mergeCell ref="A6:F6"/>
    <mergeCell ref="G6:K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52"/>
  <sheetViews>
    <sheetView showGridLines="0" defaultGridColor="0" view="pageBreakPreview" topLeftCell="A34" colorId="23" zoomScaleNormal="100" zoomScaleSheetLayoutView="100" workbookViewId="0">
      <selection activeCell="R7" sqref="R7:S7"/>
    </sheetView>
  </sheetViews>
  <sheetFormatPr defaultRowHeight="12.75"/>
  <cols>
    <col min="1" max="1" width="5.28515625" style="433" customWidth="1"/>
    <col min="2" max="5" width="5.7109375" style="433" customWidth="1"/>
    <col min="6" max="6" width="5.42578125" style="433" customWidth="1"/>
    <col min="7" max="10" width="5.7109375" style="433" customWidth="1"/>
    <col min="11" max="11" width="5.28515625" style="433" customWidth="1"/>
    <col min="12" max="12" width="5.7109375" style="433" customWidth="1"/>
    <col min="13" max="14" width="8.140625" style="433" customWidth="1"/>
    <col min="15" max="15" width="5.85546875" style="433" customWidth="1"/>
    <col min="16" max="16" width="1.7109375" style="433" customWidth="1"/>
    <col min="17" max="17" width="6.42578125" style="433" customWidth="1"/>
    <col min="18" max="18" width="4.7109375" style="433" customWidth="1"/>
    <col min="19" max="19" width="8" style="433" customWidth="1"/>
    <col min="20" max="256" width="9.140625" style="433"/>
    <col min="257" max="257" width="5.28515625" style="433" customWidth="1"/>
    <col min="258" max="261" width="5.7109375" style="433" customWidth="1"/>
    <col min="262" max="262" width="5.42578125" style="433" customWidth="1"/>
    <col min="263" max="266" width="5.7109375" style="433" customWidth="1"/>
    <col min="267" max="267" width="5.28515625" style="433" customWidth="1"/>
    <col min="268" max="270" width="5.7109375" style="433" customWidth="1"/>
    <col min="271" max="271" width="4.7109375" style="433" customWidth="1"/>
    <col min="272" max="272" width="1.7109375" style="433" customWidth="1"/>
    <col min="273" max="273" width="6.42578125" style="433" customWidth="1"/>
    <col min="274" max="275" width="4.7109375" style="433" customWidth="1"/>
    <col min="276" max="512" width="9.140625" style="433"/>
    <col min="513" max="513" width="5.28515625" style="433" customWidth="1"/>
    <col min="514" max="517" width="5.7109375" style="433" customWidth="1"/>
    <col min="518" max="518" width="5.42578125" style="433" customWidth="1"/>
    <col min="519" max="522" width="5.7109375" style="433" customWidth="1"/>
    <col min="523" max="523" width="5.28515625" style="433" customWidth="1"/>
    <col min="524" max="526" width="5.7109375" style="433" customWidth="1"/>
    <col min="527" max="527" width="4.7109375" style="433" customWidth="1"/>
    <col min="528" max="528" width="1.7109375" style="433" customWidth="1"/>
    <col min="529" max="529" width="6.42578125" style="433" customWidth="1"/>
    <col min="530" max="531" width="4.7109375" style="433" customWidth="1"/>
    <col min="532" max="768" width="9.140625" style="433"/>
    <col min="769" max="769" width="5.28515625" style="433" customWidth="1"/>
    <col min="770" max="773" width="5.7109375" style="433" customWidth="1"/>
    <col min="774" max="774" width="5.42578125" style="433" customWidth="1"/>
    <col min="775" max="778" width="5.7109375" style="433" customWidth="1"/>
    <col min="779" max="779" width="5.28515625" style="433" customWidth="1"/>
    <col min="780" max="782" width="5.7109375" style="433" customWidth="1"/>
    <col min="783" max="783" width="4.7109375" style="433" customWidth="1"/>
    <col min="784" max="784" width="1.7109375" style="433" customWidth="1"/>
    <col min="785" max="785" width="6.42578125" style="433" customWidth="1"/>
    <col min="786" max="787" width="4.7109375" style="433" customWidth="1"/>
    <col min="788" max="1024" width="9.140625" style="433"/>
    <col min="1025" max="1025" width="5.28515625" style="433" customWidth="1"/>
    <col min="1026" max="1029" width="5.7109375" style="433" customWidth="1"/>
    <col min="1030" max="1030" width="5.42578125" style="433" customWidth="1"/>
    <col min="1031" max="1034" width="5.7109375" style="433" customWidth="1"/>
    <col min="1035" max="1035" width="5.28515625" style="433" customWidth="1"/>
    <col min="1036" max="1038" width="5.7109375" style="433" customWidth="1"/>
    <col min="1039" max="1039" width="4.7109375" style="433" customWidth="1"/>
    <col min="1040" max="1040" width="1.7109375" style="433" customWidth="1"/>
    <col min="1041" max="1041" width="6.42578125" style="433" customWidth="1"/>
    <col min="1042" max="1043" width="4.7109375" style="433" customWidth="1"/>
    <col min="1044" max="1280" width="9.140625" style="433"/>
    <col min="1281" max="1281" width="5.28515625" style="433" customWidth="1"/>
    <col min="1282" max="1285" width="5.7109375" style="433" customWidth="1"/>
    <col min="1286" max="1286" width="5.42578125" style="433" customWidth="1"/>
    <col min="1287" max="1290" width="5.7109375" style="433" customWidth="1"/>
    <col min="1291" max="1291" width="5.28515625" style="433" customWidth="1"/>
    <col min="1292" max="1294" width="5.7109375" style="433" customWidth="1"/>
    <col min="1295" max="1295" width="4.7109375" style="433" customWidth="1"/>
    <col min="1296" max="1296" width="1.7109375" style="433" customWidth="1"/>
    <col min="1297" max="1297" width="6.42578125" style="433" customWidth="1"/>
    <col min="1298" max="1299" width="4.7109375" style="433" customWidth="1"/>
    <col min="1300" max="1536" width="9.140625" style="433"/>
    <col min="1537" max="1537" width="5.28515625" style="433" customWidth="1"/>
    <col min="1538" max="1541" width="5.7109375" style="433" customWidth="1"/>
    <col min="1542" max="1542" width="5.42578125" style="433" customWidth="1"/>
    <col min="1543" max="1546" width="5.7109375" style="433" customWidth="1"/>
    <col min="1547" max="1547" width="5.28515625" style="433" customWidth="1"/>
    <col min="1548" max="1550" width="5.7109375" style="433" customWidth="1"/>
    <col min="1551" max="1551" width="4.7109375" style="433" customWidth="1"/>
    <col min="1552" max="1552" width="1.7109375" style="433" customWidth="1"/>
    <col min="1553" max="1553" width="6.42578125" style="433" customWidth="1"/>
    <col min="1554" max="1555" width="4.7109375" style="433" customWidth="1"/>
    <col min="1556" max="1792" width="9.140625" style="433"/>
    <col min="1793" max="1793" width="5.28515625" style="433" customWidth="1"/>
    <col min="1794" max="1797" width="5.7109375" style="433" customWidth="1"/>
    <col min="1798" max="1798" width="5.42578125" style="433" customWidth="1"/>
    <col min="1799" max="1802" width="5.7109375" style="433" customWidth="1"/>
    <col min="1803" max="1803" width="5.28515625" style="433" customWidth="1"/>
    <col min="1804" max="1806" width="5.7109375" style="433" customWidth="1"/>
    <col min="1807" max="1807" width="4.7109375" style="433" customWidth="1"/>
    <col min="1808" max="1808" width="1.7109375" style="433" customWidth="1"/>
    <col min="1809" max="1809" width="6.42578125" style="433" customWidth="1"/>
    <col min="1810" max="1811" width="4.7109375" style="433" customWidth="1"/>
    <col min="1812" max="2048" width="9.140625" style="433"/>
    <col min="2049" max="2049" width="5.28515625" style="433" customWidth="1"/>
    <col min="2050" max="2053" width="5.7109375" style="433" customWidth="1"/>
    <col min="2054" max="2054" width="5.42578125" style="433" customWidth="1"/>
    <col min="2055" max="2058" width="5.7109375" style="433" customWidth="1"/>
    <col min="2059" max="2059" width="5.28515625" style="433" customWidth="1"/>
    <col min="2060" max="2062" width="5.7109375" style="433" customWidth="1"/>
    <col min="2063" max="2063" width="4.7109375" style="433" customWidth="1"/>
    <col min="2064" max="2064" width="1.7109375" style="433" customWidth="1"/>
    <col min="2065" max="2065" width="6.42578125" style="433" customWidth="1"/>
    <col min="2066" max="2067" width="4.7109375" style="433" customWidth="1"/>
    <col min="2068" max="2304" width="9.140625" style="433"/>
    <col min="2305" max="2305" width="5.28515625" style="433" customWidth="1"/>
    <col min="2306" max="2309" width="5.7109375" style="433" customWidth="1"/>
    <col min="2310" max="2310" width="5.42578125" style="433" customWidth="1"/>
    <col min="2311" max="2314" width="5.7109375" style="433" customWidth="1"/>
    <col min="2315" max="2315" width="5.28515625" style="433" customWidth="1"/>
    <col min="2316" max="2318" width="5.7109375" style="433" customWidth="1"/>
    <col min="2319" max="2319" width="4.7109375" style="433" customWidth="1"/>
    <col min="2320" max="2320" width="1.7109375" style="433" customWidth="1"/>
    <col min="2321" max="2321" width="6.42578125" style="433" customWidth="1"/>
    <col min="2322" max="2323" width="4.7109375" style="433" customWidth="1"/>
    <col min="2324" max="2560" width="9.140625" style="433"/>
    <col min="2561" max="2561" width="5.28515625" style="433" customWidth="1"/>
    <col min="2562" max="2565" width="5.7109375" style="433" customWidth="1"/>
    <col min="2566" max="2566" width="5.42578125" style="433" customWidth="1"/>
    <col min="2567" max="2570" width="5.7109375" style="433" customWidth="1"/>
    <col min="2571" max="2571" width="5.28515625" style="433" customWidth="1"/>
    <col min="2572" max="2574" width="5.7109375" style="433" customWidth="1"/>
    <col min="2575" max="2575" width="4.7109375" style="433" customWidth="1"/>
    <col min="2576" max="2576" width="1.7109375" style="433" customWidth="1"/>
    <col min="2577" max="2577" width="6.42578125" style="433" customWidth="1"/>
    <col min="2578" max="2579" width="4.7109375" style="433" customWidth="1"/>
    <col min="2580" max="2816" width="9.140625" style="433"/>
    <col min="2817" max="2817" width="5.28515625" style="433" customWidth="1"/>
    <col min="2818" max="2821" width="5.7109375" style="433" customWidth="1"/>
    <col min="2822" max="2822" width="5.42578125" style="433" customWidth="1"/>
    <col min="2823" max="2826" width="5.7109375" style="433" customWidth="1"/>
    <col min="2827" max="2827" width="5.28515625" style="433" customWidth="1"/>
    <col min="2828" max="2830" width="5.7109375" style="433" customWidth="1"/>
    <col min="2831" max="2831" width="4.7109375" style="433" customWidth="1"/>
    <col min="2832" max="2832" width="1.7109375" style="433" customWidth="1"/>
    <col min="2833" max="2833" width="6.42578125" style="433" customWidth="1"/>
    <col min="2834" max="2835" width="4.7109375" style="433" customWidth="1"/>
    <col min="2836" max="3072" width="9.140625" style="433"/>
    <col min="3073" max="3073" width="5.28515625" style="433" customWidth="1"/>
    <col min="3074" max="3077" width="5.7109375" style="433" customWidth="1"/>
    <col min="3078" max="3078" width="5.42578125" style="433" customWidth="1"/>
    <col min="3079" max="3082" width="5.7109375" style="433" customWidth="1"/>
    <col min="3083" max="3083" width="5.28515625" style="433" customWidth="1"/>
    <col min="3084" max="3086" width="5.7109375" style="433" customWidth="1"/>
    <col min="3087" max="3087" width="4.7109375" style="433" customWidth="1"/>
    <col min="3088" max="3088" width="1.7109375" style="433" customWidth="1"/>
    <col min="3089" max="3089" width="6.42578125" style="433" customWidth="1"/>
    <col min="3090" max="3091" width="4.7109375" style="433" customWidth="1"/>
    <col min="3092" max="3328" width="9.140625" style="433"/>
    <col min="3329" max="3329" width="5.28515625" style="433" customWidth="1"/>
    <col min="3330" max="3333" width="5.7109375" style="433" customWidth="1"/>
    <col min="3334" max="3334" width="5.42578125" style="433" customWidth="1"/>
    <col min="3335" max="3338" width="5.7109375" style="433" customWidth="1"/>
    <col min="3339" max="3339" width="5.28515625" style="433" customWidth="1"/>
    <col min="3340" max="3342" width="5.7109375" style="433" customWidth="1"/>
    <col min="3343" max="3343" width="4.7109375" style="433" customWidth="1"/>
    <col min="3344" max="3344" width="1.7109375" style="433" customWidth="1"/>
    <col min="3345" max="3345" width="6.42578125" style="433" customWidth="1"/>
    <col min="3346" max="3347" width="4.7109375" style="433" customWidth="1"/>
    <col min="3348" max="3584" width="9.140625" style="433"/>
    <col min="3585" max="3585" width="5.28515625" style="433" customWidth="1"/>
    <col min="3586" max="3589" width="5.7109375" style="433" customWidth="1"/>
    <col min="3590" max="3590" width="5.42578125" style="433" customWidth="1"/>
    <col min="3591" max="3594" width="5.7109375" style="433" customWidth="1"/>
    <col min="3595" max="3595" width="5.28515625" style="433" customWidth="1"/>
    <col min="3596" max="3598" width="5.7109375" style="433" customWidth="1"/>
    <col min="3599" max="3599" width="4.7109375" style="433" customWidth="1"/>
    <col min="3600" max="3600" width="1.7109375" style="433" customWidth="1"/>
    <col min="3601" max="3601" width="6.42578125" style="433" customWidth="1"/>
    <col min="3602" max="3603" width="4.7109375" style="433" customWidth="1"/>
    <col min="3604" max="3840" width="9.140625" style="433"/>
    <col min="3841" max="3841" width="5.28515625" style="433" customWidth="1"/>
    <col min="3842" max="3845" width="5.7109375" style="433" customWidth="1"/>
    <col min="3846" max="3846" width="5.42578125" style="433" customWidth="1"/>
    <col min="3847" max="3850" width="5.7109375" style="433" customWidth="1"/>
    <col min="3851" max="3851" width="5.28515625" style="433" customWidth="1"/>
    <col min="3852" max="3854" width="5.7109375" style="433" customWidth="1"/>
    <col min="3855" max="3855" width="4.7109375" style="433" customWidth="1"/>
    <col min="3856" max="3856" width="1.7109375" style="433" customWidth="1"/>
    <col min="3857" max="3857" width="6.42578125" style="433" customWidth="1"/>
    <col min="3858" max="3859" width="4.7109375" style="433" customWidth="1"/>
    <col min="3860" max="4096" width="9.140625" style="433"/>
    <col min="4097" max="4097" width="5.28515625" style="433" customWidth="1"/>
    <col min="4098" max="4101" width="5.7109375" style="433" customWidth="1"/>
    <col min="4102" max="4102" width="5.42578125" style="433" customWidth="1"/>
    <col min="4103" max="4106" width="5.7109375" style="433" customWidth="1"/>
    <col min="4107" max="4107" width="5.28515625" style="433" customWidth="1"/>
    <col min="4108" max="4110" width="5.7109375" style="433" customWidth="1"/>
    <col min="4111" max="4111" width="4.7109375" style="433" customWidth="1"/>
    <col min="4112" max="4112" width="1.7109375" style="433" customWidth="1"/>
    <col min="4113" max="4113" width="6.42578125" style="433" customWidth="1"/>
    <col min="4114" max="4115" width="4.7109375" style="433" customWidth="1"/>
    <col min="4116" max="4352" width="9.140625" style="433"/>
    <col min="4353" max="4353" width="5.28515625" style="433" customWidth="1"/>
    <col min="4354" max="4357" width="5.7109375" style="433" customWidth="1"/>
    <col min="4358" max="4358" width="5.42578125" style="433" customWidth="1"/>
    <col min="4359" max="4362" width="5.7109375" style="433" customWidth="1"/>
    <col min="4363" max="4363" width="5.28515625" style="433" customWidth="1"/>
    <col min="4364" max="4366" width="5.7109375" style="433" customWidth="1"/>
    <col min="4367" max="4367" width="4.7109375" style="433" customWidth="1"/>
    <col min="4368" max="4368" width="1.7109375" style="433" customWidth="1"/>
    <col min="4369" max="4369" width="6.42578125" style="433" customWidth="1"/>
    <col min="4370" max="4371" width="4.7109375" style="433" customWidth="1"/>
    <col min="4372" max="4608" width="9.140625" style="433"/>
    <col min="4609" max="4609" width="5.28515625" style="433" customWidth="1"/>
    <col min="4610" max="4613" width="5.7109375" style="433" customWidth="1"/>
    <col min="4614" max="4614" width="5.42578125" style="433" customWidth="1"/>
    <col min="4615" max="4618" width="5.7109375" style="433" customWidth="1"/>
    <col min="4619" max="4619" width="5.28515625" style="433" customWidth="1"/>
    <col min="4620" max="4622" width="5.7109375" style="433" customWidth="1"/>
    <col min="4623" max="4623" width="4.7109375" style="433" customWidth="1"/>
    <col min="4624" max="4624" width="1.7109375" style="433" customWidth="1"/>
    <col min="4625" max="4625" width="6.42578125" style="433" customWidth="1"/>
    <col min="4626" max="4627" width="4.7109375" style="433" customWidth="1"/>
    <col min="4628" max="4864" width="9.140625" style="433"/>
    <col min="4865" max="4865" width="5.28515625" style="433" customWidth="1"/>
    <col min="4866" max="4869" width="5.7109375" style="433" customWidth="1"/>
    <col min="4870" max="4870" width="5.42578125" style="433" customWidth="1"/>
    <col min="4871" max="4874" width="5.7109375" style="433" customWidth="1"/>
    <col min="4875" max="4875" width="5.28515625" style="433" customWidth="1"/>
    <col min="4876" max="4878" width="5.7109375" style="433" customWidth="1"/>
    <col min="4879" max="4879" width="4.7109375" style="433" customWidth="1"/>
    <col min="4880" max="4880" width="1.7109375" style="433" customWidth="1"/>
    <col min="4881" max="4881" width="6.42578125" style="433" customWidth="1"/>
    <col min="4882" max="4883" width="4.7109375" style="433" customWidth="1"/>
    <col min="4884" max="5120" width="9.140625" style="433"/>
    <col min="5121" max="5121" width="5.28515625" style="433" customWidth="1"/>
    <col min="5122" max="5125" width="5.7109375" style="433" customWidth="1"/>
    <col min="5126" max="5126" width="5.42578125" style="433" customWidth="1"/>
    <col min="5127" max="5130" width="5.7109375" style="433" customWidth="1"/>
    <col min="5131" max="5131" width="5.28515625" style="433" customWidth="1"/>
    <col min="5132" max="5134" width="5.7109375" style="433" customWidth="1"/>
    <col min="5135" max="5135" width="4.7109375" style="433" customWidth="1"/>
    <col min="5136" max="5136" width="1.7109375" style="433" customWidth="1"/>
    <col min="5137" max="5137" width="6.42578125" style="433" customWidth="1"/>
    <col min="5138" max="5139" width="4.7109375" style="433" customWidth="1"/>
    <col min="5140" max="5376" width="9.140625" style="433"/>
    <col min="5377" max="5377" width="5.28515625" style="433" customWidth="1"/>
    <col min="5378" max="5381" width="5.7109375" style="433" customWidth="1"/>
    <col min="5382" max="5382" width="5.42578125" style="433" customWidth="1"/>
    <col min="5383" max="5386" width="5.7109375" style="433" customWidth="1"/>
    <col min="5387" max="5387" width="5.28515625" style="433" customWidth="1"/>
    <col min="5388" max="5390" width="5.7109375" style="433" customWidth="1"/>
    <col min="5391" max="5391" width="4.7109375" style="433" customWidth="1"/>
    <col min="5392" max="5392" width="1.7109375" style="433" customWidth="1"/>
    <col min="5393" max="5393" width="6.42578125" style="433" customWidth="1"/>
    <col min="5394" max="5395" width="4.7109375" style="433" customWidth="1"/>
    <col min="5396" max="5632" width="9.140625" style="433"/>
    <col min="5633" max="5633" width="5.28515625" style="433" customWidth="1"/>
    <col min="5634" max="5637" width="5.7109375" style="433" customWidth="1"/>
    <col min="5638" max="5638" width="5.42578125" style="433" customWidth="1"/>
    <col min="5639" max="5642" width="5.7109375" style="433" customWidth="1"/>
    <col min="5643" max="5643" width="5.28515625" style="433" customWidth="1"/>
    <col min="5644" max="5646" width="5.7109375" style="433" customWidth="1"/>
    <col min="5647" max="5647" width="4.7109375" style="433" customWidth="1"/>
    <col min="5648" max="5648" width="1.7109375" style="433" customWidth="1"/>
    <col min="5649" max="5649" width="6.42578125" style="433" customWidth="1"/>
    <col min="5650" max="5651" width="4.7109375" style="433" customWidth="1"/>
    <col min="5652" max="5888" width="9.140625" style="433"/>
    <col min="5889" max="5889" width="5.28515625" style="433" customWidth="1"/>
    <col min="5890" max="5893" width="5.7109375" style="433" customWidth="1"/>
    <col min="5894" max="5894" width="5.42578125" style="433" customWidth="1"/>
    <col min="5895" max="5898" width="5.7109375" style="433" customWidth="1"/>
    <col min="5899" max="5899" width="5.28515625" style="433" customWidth="1"/>
    <col min="5900" max="5902" width="5.7109375" style="433" customWidth="1"/>
    <col min="5903" max="5903" width="4.7109375" style="433" customWidth="1"/>
    <col min="5904" max="5904" width="1.7109375" style="433" customWidth="1"/>
    <col min="5905" max="5905" width="6.42578125" style="433" customWidth="1"/>
    <col min="5906" max="5907" width="4.7109375" style="433" customWidth="1"/>
    <col min="5908" max="6144" width="9.140625" style="433"/>
    <col min="6145" max="6145" width="5.28515625" style="433" customWidth="1"/>
    <col min="6146" max="6149" width="5.7109375" style="433" customWidth="1"/>
    <col min="6150" max="6150" width="5.42578125" style="433" customWidth="1"/>
    <col min="6151" max="6154" width="5.7109375" style="433" customWidth="1"/>
    <col min="6155" max="6155" width="5.28515625" style="433" customWidth="1"/>
    <col min="6156" max="6158" width="5.7109375" style="433" customWidth="1"/>
    <col min="6159" max="6159" width="4.7109375" style="433" customWidth="1"/>
    <col min="6160" max="6160" width="1.7109375" style="433" customWidth="1"/>
    <col min="6161" max="6161" width="6.42578125" style="433" customWidth="1"/>
    <col min="6162" max="6163" width="4.7109375" style="433" customWidth="1"/>
    <col min="6164" max="6400" width="9.140625" style="433"/>
    <col min="6401" max="6401" width="5.28515625" style="433" customWidth="1"/>
    <col min="6402" max="6405" width="5.7109375" style="433" customWidth="1"/>
    <col min="6406" max="6406" width="5.42578125" style="433" customWidth="1"/>
    <col min="6407" max="6410" width="5.7109375" style="433" customWidth="1"/>
    <col min="6411" max="6411" width="5.28515625" style="433" customWidth="1"/>
    <col min="6412" max="6414" width="5.7109375" style="433" customWidth="1"/>
    <col min="6415" max="6415" width="4.7109375" style="433" customWidth="1"/>
    <col min="6416" max="6416" width="1.7109375" style="433" customWidth="1"/>
    <col min="6417" max="6417" width="6.42578125" style="433" customWidth="1"/>
    <col min="6418" max="6419" width="4.7109375" style="433" customWidth="1"/>
    <col min="6420" max="6656" width="9.140625" style="433"/>
    <col min="6657" max="6657" width="5.28515625" style="433" customWidth="1"/>
    <col min="6658" max="6661" width="5.7109375" style="433" customWidth="1"/>
    <col min="6662" max="6662" width="5.42578125" style="433" customWidth="1"/>
    <col min="6663" max="6666" width="5.7109375" style="433" customWidth="1"/>
    <col min="6667" max="6667" width="5.28515625" style="433" customWidth="1"/>
    <col min="6668" max="6670" width="5.7109375" style="433" customWidth="1"/>
    <col min="6671" max="6671" width="4.7109375" style="433" customWidth="1"/>
    <col min="6672" max="6672" width="1.7109375" style="433" customWidth="1"/>
    <col min="6673" max="6673" width="6.42578125" style="433" customWidth="1"/>
    <col min="6674" max="6675" width="4.7109375" style="433" customWidth="1"/>
    <col min="6676" max="6912" width="9.140625" style="433"/>
    <col min="6913" max="6913" width="5.28515625" style="433" customWidth="1"/>
    <col min="6914" max="6917" width="5.7109375" style="433" customWidth="1"/>
    <col min="6918" max="6918" width="5.42578125" style="433" customWidth="1"/>
    <col min="6919" max="6922" width="5.7109375" style="433" customWidth="1"/>
    <col min="6923" max="6923" width="5.28515625" style="433" customWidth="1"/>
    <col min="6924" max="6926" width="5.7109375" style="433" customWidth="1"/>
    <col min="6927" max="6927" width="4.7109375" style="433" customWidth="1"/>
    <col min="6928" max="6928" width="1.7109375" style="433" customWidth="1"/>
    <col min="6929" max="6929" width="6.42578125" style="433" customWidth="1"/>
    <col min="6930" max="6931" width="4.7109375" style="433" customWidth="1"/>
    <col min="6932" max="7168" width="9.140625" style="433"/>
    <col min="7169" max="7169" width="5.28515625" style="433" customWidth="1"/>
    <col min="7170" max="7173" width="5.7109375" style="433" customWidth="1"/>
    <col min="7174" max="7174" width="5.42578125" style="433" customWidth="1"/>
    <col min="7175" max="7178" width="5.7109375" style="433" customWidth="1"/>
    <col min="7179" max="7179" width="5.28515625" style="433" customWidth="1"/>
    <col min="7180" max="7182" width="5.7109375" style="433" customWidth="1"/>
    <col min="7183" max="7183" width="4.7109375" style="433" customWidth="1"/>
    <col min="7184" max="7184" width="1.7109375" style="433" customWidth="1"/>
    <col min="7185" max="7185" width="6.42578125" style="433" customWidth="1"/>
    <col min="7186" max="7187" width="4.7109375" style="433" customWidth="1"/>
    <col min="7188" max="7424" width="9.140625" style="433"/>
    <col min="7425" max="7425" width="5.28515625" style="433" customWidth="1"/>
    <col min="7426" max="7429" width="5.7109375" style="433" customWidth="1"/>
    <col min="7430" max="7430" width="5.42578125" style="433" customWidth="1"/>
    <col min="7431" max="7434" width="5.7109375" style="433" customWidth="1"/>
    <col min="7435" max="7435" width="5.28515625" style="433" customWidth="1"/>
    <col min="7436" max="7438" width="5.7109375" style="433" customWidth="1"/>
    <col min="7439" max="7439" width="4.7109375" style="433" customWidth="1"/>
    <col min="7440" max="7440" width="1.7109375" style="433" customWidth="1"/>
    <col min="7441" max="7441" width="6.42578125" style="433" customWidth="1"/>
    <col min="7442" max="7443" width="4.7109375" style="433" customWidth="1"/>
    <col min="7444" max="7680" width="9.140625" style="433"/>
    <col min="7681" max="7681" width="5.28515625" style="433" customWidth="1"/>
    <col min="7682" max="7685" width="5.7109375" style="433" customWidth="1"/>
    <col min="7686" max="7686" width="5.42578125" style="433" customWidth="1"/>
    <col min="7687" max="7690" width="5.7109375" style="433" customWidth="1"/>
    <col min="7691" max="7691" width="5.28515625" style="433" customWidth="1"/>
    <col min="7692" max="7694" width="5.7109375" style="433" customWidth="1"/>
    <col min="7695" max="7695" width="4.7109375" style="433" customWidth="1"/>
    <col min="7696" max="7696" width="1.7109375" style="433" customWidth="1"/>
    <col min="7697" max="7697" width="6.42578125" style="433" customWidth="1"/>
    <col min="7698" max="7699" width="4.7109375" style="433" customWidth="1"/>
    <col min="7700" max="7936" width="9.140625" style="433"/>
    <col min="7937" max="7937" width="5.28515625" style="433" customWidth="1"/>
    <col min="7938" max="7941" width="5.7109375" style="433" customWidth="1"/>
    <col min="7942" max="7942" width="5.42578125" style="433" customWidth="1"/>
    <col min="7943" max="7946" width="5.7109375" style="433" customWidth="1"/>
    <col min="7947" max="7947" width="5.28515625" style="433" customWidth="1"/>
    <col min="7948" max="7950" width="5.7109375" style="433" customWidth="1"/>
    <col min="7951" max="7951" width="4.7109375" style="433" customWidth="1"/>
    <col min="7952" max="7952" width="1.7109375" style="433" customWidth="1"/>
    <col min="7953" max="7953" width="6.42578125" style="433" customWidth="1"/>
    <col min="7954" max="7955" width="4.7109375" style="433" customWidth="1"/>
    <col min="7956" max="8192" width="9.140625" style="433"/>
    <col min="8193" max="8193" width="5.28515625" style="433" customWidth="1"/>
    <col min="8194" max="8197" width="5.7109375" style="433" customWidth="1"/>
    <col min="8198" max="8198" width="5.42578125" style="433" customWidth="1"/>
    <col min="8199" max="8202" width="5.7109375" style="433" customWidth="1"/>
    <col min="8203" max="8203" width="5.28515625" style="433" customWidth="1"/>
    <col min="8204" max="8206" width="5.7109375" style="433" customWidth="1"/>
    <col min="8207" max="8207" width="4.7109375" style="433" customWidth="1"/>
    <col min="8208" max="8208" width="1.7109375" style="433" customWidth="1"/>
    <col min="8209" max="8209" width="6.42578125" style="433" customWidth="1"/>
    <col min="8210" max="8211" width="4.7109375" style="433" customWidth="1"/>
    <col min="8212" max="8448" width="9.140625" style="433"/>
    <col min="8449" max="8449" width="5.28515625" style="433" customWidth="1"/>
    <col min="8450" max="8453" width="5.7109375" style="433" customWidth="1"/>
    <col min="8454" max="8454" width="5.42578125" style="433" customWidth="1"/>
    <col min="8455" max="8458" width="5.7109375" style="433" customWidth="1"/>
    <col min="8459" max="8459" width="5.28515625" style="433" customWidth="1"/>
    <col min="8460" max="8462" width="5.7109375" style="433" customWidth="1"/>
    <col min="8463" max="8463" width="4.7109375" style="433" customWidth="1"/>
    <col min="8464" max="8464" width="1.7109375" style="433" customWidth="1"/>
    <col min="8465" max="8465" width="6.42578125" style="433" customWidth="1"/>
    <col min="8466" max="8467" width="4.7109375" style="433" customWidth="1"/>
    <col min="8468" max="8704" width="9.140625" style="433"/>
    <col min="8705" max="8705" width="5.28515625" style="433" customWidth="1"/>
    <col min="8706" max="8709" width="5.7109375" style="433" customWidth="1"/>
    <col min="8710" max="8710" width="5.42578125" style="433" customWidth="1"/>
    <col min="8711" max="8714" width="5.7109375" style="433" customWidth="1"/>
    <col min="8715" max="8715" width="5.28515625" style="433" customWidth="1"/>
    <col min="8716" max="8718" width="5.7109375" style="433" customWidth="1"/>
    <col min="8719" max="8719" width="4.7109375" style="433" customWidth="1"/>
    <col min="8720" max="8720" width="1.7109375" style="433" customWidth="1"/>
    <col min="8721" max="8721" width="6.42578125" style="433" customWidth="1"/>
    <col min="8722" max="8723" width="4.7109375" style="433" customWidth="1"/>
    <col min="8724" max="8960" width="9.140625" style="433"/>
    <col min="8961" max="8961" width="5.28515625" style="433" customWidth="1"/>
    <col min="8962" max="8965" width="5.7109375" style="433" customWidth="1"/>
    <col min="8966" max="8966" width="5.42578125" style="433" customWidth="1"/>
    <col min="8967" max="8970" width="5.7109375" style="433" customWidth="1"/>
    <col min="8971" max="8971" width="5.28515625" style="433" customWidth="1"/>
    <col min="8972" max="8974" width="5.7109375" style="433" customWidth="1"/>
    <col min="8975" max="8975" width="4.7109375" style="433" customWidth="1"/>
    <col min="8976" max="8976" width="1.7109375" style="433" customWidth="1"/>
    <col min="8977" max="8977" width="6.42578125" style="433" customWidth="1"/>
    <col min="8978" max="8979" width="4.7109375" style="433" customWidth="1"/>
    <col min="8980" max="9216" width="9.140625" style="433"/>
    <col min="9217" max="9217" width="5.28515625" style="433" customWidth="1"/>
    <col min="9218" max="9221" width="5.7109375" style="433" customWidth="1"/>
    <col min="9222" max="9222" width="5.42578125" style="433" customWidth="1"/>
    <col min="9223" max="9226" width="5.7109375" style="433" customWidth="1"/>
    <col min="9227" max="9227" width="5.28515625" style="433" customWidth="1"/>
    <col min="9228" max="9230" width="5.7109375" style="433" customWidth="1"/>
    <col min="9231" max="9231" width="4.7109375" style="433" customWidth="1"/>
    <col min="9232" max="9232" width="1.7109375" style="433" customWidth="1"/>
    <col min="9233" max="9233" width="6.42578125" style="433" customWidth="1"/>
    <col min="9234" max="9235" width="4.7109375" style="433" customWidth="1"/>
    <col min="9236" max="9472" width="9.140625" style="433"/>
    <col min="9473" max="9473" width="5.28515625" style="433" customWidth="1"/>
    <col min="9474" max="9477" width="5.7109375" style="433" customWidth="1"/>
    <col min="9478" max="9478" width="5.42578125" style="433" customWidth="1"/>
    <col min="9479" max="9482" width="5.7109375" style="433" customWidth="1"/>
    <col min="9483" max="9483" width="5.28515625" style="433" customWidth="1"/>
    <col min="9484" max="9486" width="5.7109375" style="433" customWidth="1"/>
    <col min="9487" max="9487" width="4.7109375" style="433" customWidth="1"/>
    <col min="9488" max="9488" width="1.7109375" style="433" customWidth="1"/>
    <col min="9489" max="9489" width="6.42578125" style="433" customWidth="1"/>
    <col min="9490" max="9491" width="4.7109375" style="433" customWidth="1"/>
    <col min="9492" max="9728" width="9.140625" style="433"/>
    <col min="9729" max="9729" width="5.28515625" style="433" customWidth="1"/>
    <col min="9730" max="9733" width="5.7109375" style="433" customWidth="1"/>
    <col min="9734" max="9734" width="5.42578125" style="433" customWidth="1"/>
    <col min="9735" max="9738" width="5.7109375" style="433" customWidth="1"/>
    <col min="9739" max="9739" width="5.28515625" style="433" customWidth="1"/>
    <col min="9740" max="9742" width="5.7109375" style="433" customWidth="1"/>
    <col min="9743" max="9743" width="4.7109375" style="433" customWidth="1"/>
    <col min="9744" max="9744" width="1.7109375" style="433" customWidth="1"/>
    <col min="9745" max="9745" width="6.42578125" style="433" customWidth="1"/>
    <col min="9746" max="9747" width="4.7109375" style="433" customWidth="1"/>
    <col min="9748" max="9984" width="9.140625" style="433"/>
    <col min="9985" max="9985" width="5.28515625" style="433" customWidth="1"/>
    <col min="9986" max="9989" width="5.7109375" style="433" customWidth="1"/>
    <col min="9990" max="9990" width="5.42578125" style="433" customWidth="1"/>
    <col min="9991" max="9994" width="5.7109375" style="433" customWidth="1"/>
    <col min="9995" max="9995" width="5.28515625" style="433" customWidth="1"/>
    <col min="9996" max="9998" width="5.7109375" style="433" customWidth="1"/>
    <col min="9999" max="9999" width="4.7109375" style="433" customWidth="1"/>
    <col min="10000" max="10000" width="1.7109375" style="433" customWidth="1"/>
    <col min="10001" max="10001" width="6.42578125" style="433" customWidth="1"/>
    <col min="10002" max="10003" width="4.7109375" style="433" customWidth="1"/>
    <col min="10004" max="10240" width="9.140625" style="433"/>
    <col min="10241" max="10241" width="5.28515625" style="433" customWidth="1"/>
    <col min="10242" max="10245" width="5.7109375" style="433" customWidth="1"/>
    <col min="10246" max="10246" width="5.42578125" style="433" customWidth="1"/>
    <col min="10247" max="10250" width="5.7109375" style="433" customWidth="1"/>
    <col min="10251" max="10251" width="5.28515625" style="433" customWidth="1"/>
    <col min="10252" max="10254" width="5.7109375" style="433" customWidth="1"/>
    <col min="10255" max="10255" width="4.7109375" style="433" customWidth="1"/>
    <col min="10256" max="10256" width="1.7109375" style="433" customWidth="1"/>
    <col min="10257" max="10257" width="6.42578125" style="433" customWidth="1"/>
    <col min="10258" max="10259" width="4.7109375" style="433" customWidth="1"/>
    <col min="10260" max="10496" width="9.140625" style="433"/>
    <col min="10497" max="10497" width="5.28515625" style="433" customWidth="1"/>
    <col min="10498" max="10501" width="5.7109375" style="433" customWidth="1"/>
    <col min="10502" max="10502" width="5.42578125" style="433" customWidth="1"/>
    <col min="10503" max="10506" width="5.7109375" style="433" customWidth="1"/>
    <col min="10507" max="10507" width="5.28515625" style="433" customWidth="1"/>
    <col min="10508" max="10510" width="5.7109375" style="433" customWidth="1"/>
    <col min="10511" max="10511" width="4.7109375" style="433" customWidth="1"/>
    <col min="10512" max="10512" width="1.7109375" style="433" customWidth="1"/>
    <col min="10513" max="10513" width="6.42578125" style="433" customWidth="1"/>
    <col min="10514" max="10515" width="4.7109375" style="433" customWidth="1"/>
    <col min="10516" max="10752" width="9.140625" style="433"/>
    <col min="10753" max="10753" width="5.28515625" style="433" customWidth="1"/>
    <col min="10754" max="10757" width="5.7109375" style="433" customWidth="1"/>
    <col min="10758" max="10758" width="5.42578125" style="433" customWidth="1"/>
    <col min="10759" max="10762" width="5.7109375" style="433" customWidth="1"/>
    <col min="10763" max="10763" width="5.28515625" style="433" customWidth="1"/>
    <col min="10764" max="10766" width="5.7109375" style="433" customWidth="1"/>
    <col min="10767" max="10767" width="4.7109375" style="433" customWidth="1"/>
    <col min="10768" max="10768" width="1.7109375" style="433" customWidth="1"/>
    <col min="10769" max="10769" width="6.42578125" style="433" customWidth="1"/>
    <col min="10770" max="10771" width="4.7109375" style="433" customWidth="1"/>
    <col min="10772" max="11008" width="9.140625" style="433"/>
    <col min="11009" max="11009" width="5.28515625" style="433" customWidth="1"/>
    <col min="11010" max="11013" width="5.7109375" style="433" customWidth="1"/>
    <col min="11014" max="11014" width="5.42578125" style="433" customWidth="1"/>
    <col min="11015" max="11018" width="5.7109375" style="433" customWidth="1"/>
    <col min="11019" max="11019" width="5.28515625" style="433" customWidth="1"/>
    <col min="11020" max="11022" width="5.7109375" style="433" customWidth="1"/>
    <col min="11023" max="11023" width="4.7109375" style="433" customWidth="1"/>
    <col min="11024" max="11024" width="1.7109375" style="433" customWidth="1"/>
    <col min="11025" max="11025" width="6.42578125" style="433" customWidth="1"/>
    <col min="11026" max="11027" width="4.7109375" style="433" customWidth="1"/>
    <col min="11028" max="11264" width="9.140625" style="433"/>
    <col min="11265" max="11265" width="5.28515625" style="433" customWidth="1"/>
    <col min="11266" max="11269" width="5.7109375" style="433" customWidth="1"/>
    <col min="11270" max="11270" width="5.42578125" style="433" customWidth="1"/>
    <col min="11271" max="11274" width="5.7109375" style="433" customWidth="1"/>
    <col min="11275" max="11275" width="5.28515625" style="433" customWidth="1"/>
    <col min="11276" max="11278" width="5.7109375" style="433" customWidth="1"/>
    <col min="11279" max="11279" width="4.7109375" style="433" customWidth="1"/>
    <col min="11280" max="11280" width="1.7109375" style="433" customWidth="1"/>
    <col min="11281" max="11281" width="6.42578125" style="433" customWidth="1"/>
    <col min="11282" max="11283" width="4.7109375" style="433" customWidth="1"/>
    <col min="11284" max="11520" width="9.140625" style="433"/>
    <col min="11521" max="11521" width="5.28515625" style="433" customWidth="1"/>
    <col min="11522" max="11525" width="5.7109375" style="433" customWidth="1"/>
    <col min="11526" max="11526" width="5.42578125" style="433" customWidth="1"/>
    <col min="11527" max="11530" width="5.7109375" style="433" customWidth="1"/>
    <col min="11531" max="11531" width="5.28515625" style="433" customWidth="1"/>
    <col min="11532" max="11534" width="5.7109375" style="433" customWidth="1"/>
    <col min="11535" max="11535" width="4.7109375" style="433" customWidth="1"/>
    <col min="11536" max="11536" width="1.7109375" style="433" customWidth="1"/>
    <col min="11537" max="11537" width="6.42578125" style="433" customWidth="1"/>
    <col min="11538" max="11539" width="4.7109375" style="433" customWidth="1"/>
    <col min="11540" max="11776" width="9.140625" style="433"/>
    <col min="11777" max="11777" width="5.28515625" style="433" customWidth="1"/>
    <col min="11778" max="11781" width="5.7109375" style="433" customWidth="1"/>
    <col min="11782" max="11782" width="5.42578125" style="433" customWidth="1"/>
    <col min="11783" max="11786" width="5.7109375" style="433" customWidth="1"/>
    <col min="11787" max="11787" width="5.28515625" style="433" customWidth="1"/>
    <col min="11788" max="11790" width="5.7109375" style="433" customWidth="1"/>
    <col min="11791" max="11791" width="4.7109375" style="433" customWidth="1"/>
    <col min="11792" max="11792" width="1.7109375" style="433" customWidth="1"/>
    <col min="11793" max="11793" width="6.42578125" style="433" customWidth="1"/>
    <col min="11794" max="11795" width="4.7109375" style="433" customWidth="1"/>
    <col min="11796" max="12032" width="9.140625" style="433"/>
    <col min="12033" max="12033" width="5.28515625" style="433" customWidth="1"/>
    <col min="12034" max="12037" width="5.7109375" style="433" customWidth="1"/>
    <col min="12038" max="12038" width="5.42578125" style="433" customWidth="1"/>
    <col min="12039" max="12042" width="5.7109375" style="433" customWidth="1"/>
    <col min="12043" max="12043" width="5.28515625" style="433" customWidth="1"/>
    <col min="12044" max="12046" width="5.7109375" style="433" customWidth="1"/>
    <col min="12047" max="12047" width="4.7109375" style="433" customWidth="1"/>
    <col min="12048" max="12048" width="1.7109375" style="433" customWidth="1"/>
    <col min="12049" max="12049" width="6.42578125" style="433" customWidth="1"/>
    <col min="12050" max="12051" width="4.7109375" style="433" customWidth="1"/>
    <col min="12052" max="12288" width="9.140625" style="433"/>
    <col min="12289" max="12289" width="5.28515625" style="433" customWidth="1"/>
    <col min="12290" max="12293" width="5.7109375" style="433" customWidth="1"/>
    <col min="12294" max="12294" width="5.42578125" style="433" customWidth="1"/>
    <col min="12295" max="12298" width="5.7109375" style="433" customWidth="1"/>
    <col min="12299" max="12299" width="5.28515625" style="433" customWidth="1"/>
    <col min="12300" max="12302" width="5.7109375" style="433" customWidth="1"/>
    <col min="12303" max="12303" width="4.7109375" style="433" customWidth="1"/>
    <col min="12304" max="12304" width="1.7109375" style="433" customWidth="1"/>
    <col min="12305" max="12305" width="6.42578125" style="433" customWidth="1"/>
    <col min="12306" max="12307" width="4.7109375" style="433" customWidth="1"/>
    <col min="12308" max="12544" width="9.140625" style="433"/>
    <col min="12545" max="12545" width="5.28515625" style="433" customWidth="1"/>
    <col min="12546" max="12549" width="5.7109375" style="433" customWidth="1"/>
    <col min="12550" max="12550" width="5.42578125" style="433" customWidth="1"/>
    <col min="12551" max="12554" width="5.7109375" style="433" customWidth="1"/>
    <col min="12555" max="12555" width="5.28515625" style="433" customWidth="1"/>
    <col min="12556" max="12558" width="5.7109375" style="433" customWidth="1"/>
    <col min="12559" max="12559" width="4.7109375" style="433" customWidth="1"/>
    <col min="12560" max="12560" width="1.7109375" style="433" customWidth="1"/>
    <col min="12561" max="12561" width="6.42578125" style="433" customWidth="1"/>
    <col min="12562" max="12563" width="4.7109375" style="433" customWidth="1"/>
    <col min="12564" max="12800" width="9.140625" style="433"/>
    <col min="12801" max="12801" width="5.28515625" style="433" customWidth="1"/>
    <col min="12802" max="12805" width="5.7109375" style="433" customWidth="1"/>
    <col min="12806" max="12806" width="5.42578125" style="433" customWidth="1"/>
    <col min="12807" max="12810" width="5.7109375" style="433" customWidth="1"/>
    <col min="12811" max="12811" width="5.28515625" style="433" customWidth="1"/>
    <col min="12812" max="12814" width="5.7109375" style="433" customWidth="1"/>
    <col min="12815" max="12815" width="4.7109375" style="433" customWidth="1"/>
    <col min="12816" max="12816" width="1.7109375" style="433" customWidth="1"/>
    <col min="12817" max="12817" width="6.42578125" style="433" customWidth="1"/>
    <col min="12818" max="12819" width="4.7109375" style="433" customWidth="1"/>
    <col min="12820" max="13056" width="9.140625" style="433"/>
    <col min="13057" max="13057" width="5.28515625" style="433" customWidth="1"/>
    <col min="13058" max="13061" width="5.7109375" style="433" customWidth="1"/>
    <col min="13062" max="13062" width="5.42578125" style="433" customWidth="1"/>
    <col min="13063" max="13066" width="5.7109375" style="433" customWidth="1"/>
    <col min="13067" max="13067" width="5.28515625" style="433" customWidth="1"/>
    <col min="13068" max="13070" width="5.7109375" style="433" customWidth="1"/>
    <col min="13071" max="13071" width="4.7109375" style="433" customWidth="1"/>
    <col min="13072" max="13072" width="1.7109375" style="433" customWidth="1"/>
    <col min="13073" max="13073" width="6.42578125" style="433" customWidth="1"/>
    <col min="13074" max="13075" width="4.7109375" style="433" customWidth="1"/>
    <col min="13076" max="13312" width="9.140625" style="433"/>
    <col min="13313" max="13313" width="5.28515625" style="433" customWidth="1"/>
    <col min="13314" max="13317" width="5.7109375" style="433" customWidth="1"/>
    <col min="13318" max="13318" width="5.42578125" style="433" customWidth="1"/>
    <col min="13319" max="13322" width="5.7109375" style="433" customWidth="1"/>
    <col min="13323" max="13323" width="5.28515625" style="433" customWidth="1"/>
    <col min="13324" max="13326" width="5.7109375" style="433" customWidth="1"/>
    <col min="13327" max="13327" width="4.7109375" style="433" customWidth="1"/>
    <col min="13328" max="13328" width="1.7109375" style="433" customWidth="1"/>
    <col min="13329" max="13329" width="6.42578125" style="433" customWidth="1"/>
    <col min="13330" max="13331" width="4.7109375" style="433" customWidth="1"/>
    <col min="13332" max="13568" width="9.140625" style="433"/>
    <col min="13569" max="13569" width="5.28515625" style="433" customWidth="1"/>
    <col min="13570" max="13573" width="5.7109375" style="433" customWidth="1"/>
    <col min="13574" max="13574" width="5.42578125" style="433" customWidth="1"/>
    <col min="13575" max="13578" width="5.7109375" style="433" customWidth="1"/>
    <col min="13579" max="13579" width="5.28515625" style="433" customWidth="1"/>
    <col min="13580" max="13582" width="5.7109375" style="433" customWidth="1"/>
    <col min="13583" max="13583" width="4.7109375" style="433" customWidth="1"/>
    <col min="13584" max="13584" width="1.7109375" style="433" customWidth="1"/>
    <col min="13585" max="13585" width="6.42578125" style="433" customWidth="1"/>
    <col min="13586" max="13587" width="4.7109375" style="433" customWidth="1"/>
    <col min="13588" max="13824" width="9.140625" style="433"/>
    <col min="13825" max="13825" width="5.28515625" style="433" customWidth="1"/>
    <col min="13826" max="13829" width="5.7109375" style="433" customWidth="1"/>
    <col min="13830" max="13830" width="5.42578125" style="433" customWidth="1"/>
    <col min="13831" max="13834" width="5.7109375" style="433" customWidth="1"/>
    <col min="13835" max="13835" width="5.28515625" style="433" customWidth="1"/>
    <col min="13836" max="13838" width="5.7109375" style="433" customWidth="1"/>
    <col min="13839" max="13839" width="4.7109375" style="433" customWidth="1"/>
    <col min="13840" max="13840" width="1.7109375" style="433" customWidth="1"/>
    <col min="13841" max="13841" width="6.42578125" style="433" customWidth="1"/>
    <col min="13842" max="13843" width="4.7109375" style="433" customWidth="1"/>
    <col min="13844" max="14080" width="9.140625" style="433"/>
    <col min="14081" max="14081" width="5.28515625" style="433" customWidth="1"/>
    <col min="14082" max="14085" width="5.7109375" style="433" customWidth="1"/>
    <col min="14086" max="14086" width="5.42578125" style="433" customWidth="1"/>
    <col min="14087" max="14090" width="5.7109375" style="433" customWidth="1"/>
    <col min="14091" max="14091" width="5.28515625" style="433" customWidth="1"/>
    <col min="14092" max="14094" width="5.7109375" style="433" customWidth="1"/>
    <col min="14095" max="14095" width="4.7109375" style="433" customWidth="1"/>
    <col min="14096" max="14096" width="1.7109375" style="433" customWidth="1"/>
    <col min="14097" max="14097" width="6.42578125" style="433" customWidth="1"/>
    <col min="14098" max="14099" width="4.7109375" style="433" customWidth="1"/>
    <col min="14100" max="14336" width="9.140625" style="433"/>
    <col min="14337" max="14337" width="5.28515625" style="433" customWidth="1"/>
    <col min="14338" max="14341" width="5.7109375" style="433" customWidth="1"/>
    <col min="14342" max="14342" width="5.42578125" style="433" customWidth="1"/>
    <col min="14343" max="14346" width="5.7109375" style="433" customWidth="1"/>
    <col min="14347" max="14347" width="5.28515625" style="433" customWidth="1"/>
    <col min="14348" max="14350" width="5.7109375" style="433" customWidth="1"/>
    <col min="14351" max="14351" width="4.7109375" style="433" customWidth="1"/>
    <col min="14352" max="14352" width="1.7109375" style="433" customWidth="1"/>
    <col min="14353" max="14353" width="6.42578125" style="433" customWidth="1"/>
    <col min="14354" max="14355" width="4.7109375" style="433" customWidth="1"/>
    <col min="14356" max="14592" width="9.140625" style="433"/>
    <col min="14593" max="14593" width="5.28515625" style="433" customWidth="1"/>
    <col min="14594" max="14597" width="5.7109375" style="433" customWidth="1"/>
    <col min="14598" max="14598" width="5.42578125" style="433" customWidth="1"/>
    <col min="14599" max="14602" width="5.7109375" style="433" customWidth="1"/>
    <col min="14603" max="14603" width="5.28515625" style="433" customWidth="1"/>
    <col min="14604" max="14606" width="5.7109375" style="433" customWidth="1"/>
    <col min="14607" max="14607" width="4.7109375" style="433" customWidth="1"/>
    <col min="14608" max="14608" width="1.7109375" style="433" customWidth="1"/>
    <col min="14609" max="14609" width="6.42578125" style="433" customWidth="1"/>
    <col min="14610" max="14611" width="4.7109375" style="433" customWidth="1"/>
    <col min="14612" max="14848" width="9.140625" style="433"/>
    <col min="14849" max="14849" width="5.28515625" style="433" customWidth="1"/>
    <col min="14850" max="14853" width="5.7109375" style="433" customWidth="1"/>
    <col min="14854" max="14854" width="5.42578125" style="433" customWidth="1"/>
    <col min="14855" max="14858" width="5.7109375" style="433" customWidth="1"/>
    <col min="14859" max="14859" width="5.28515625" style="433" customWidth="1"/>
    <col min="14860" max="14862" width="5.7109375" style="433" customWidth="1"/>
    <col min="14863" max="14863" width="4.7109375" style="433" customWidth="1"/>
    <col min="14864" max="14864" width="1.7109375" style="433" customWidth="1"/>
    <col min="14865" max="14865" width="6.42578125" style="433" customWidth="1"/>
    <col min="14866" max="14867" width="4.7109375" style="433" customWidth="1"/>
    <col min="14868" max="15104" width="9.140625" style="433"/>
    <col min="15105" max="15105" width="5.28515625" style="433" customWidth="1"/>
    <col min="15106" max="15109" width="5.7109375" style="433" customWidth="1"/>
    <col min="15110" max="15110" width="5.42578125" style="433" customWidth="1"/>
    <col min="15111" max="15114" width="5.7109375" style="433" customWidth="1"/>
    <col min="15115" max="15115" width="5.28515625" style="433" customWidth="1"/>
    <col min="15116" max="15118" width="5.7109375" style="433" customWidth="1"/>
    <col min="15119" max="15119" width="4.7109375" style="433" customWidth="1"/>
    <col min="15120" max="15120" width="1.7109375" style="433" customWidth="1"/>
    <col min="15121" max="15121" width="6.42578125" style="433" customWidth="1"/>
    <col min="15122" max="15123" width="4.7109375" style="433" customWidth="1"/>
    <col min="15124" max="15360" width="9.140625" style="433"/>
    <col min="15361" max="15361" width="5.28515625" style="433" customWidth="1"/>
    <col min="15362" max="15365" width="5.7109375" style="433" customWidth="1"/>
    <col min="15366" max="15366" width="5.42578125" style="433" customWidth="1"/>
    <col min="15367" max="15370" width="5.7109375" style="433" customWidth="1"/>
    <col min="15371" max="15371" width="5.28515625" style="433" customWidth="1"/>
    <col min="15372" max="15374" width="5.7109375" style="433" customWidth="1"/>
    <col min="15375" max="15375" width="4.7109375" style="433" customWidth="1"/>
    <col min="15376" max="15376" width="1.7109375" style="433" customWidth="1"/>
    <col min="15377" max="15377" width="6.42578125" style="433" customWidth="1"/>
    <col min="15378" max="15379" width="4.7109375" style="433" customWidth="1"/>
    <col min="15380" max="15616" width="9.140625" style="433"/>
    <col min="15617" max="15617" width="5.28515625" style="433" customWidth="1"/>
    <col min="15618" max="15621" width="5.7109375" style="433" customWidth="1"/>
    <col min="15622" max="15622" width="5.42578125" style="433" customWidth="1"/>
    <col min="15623" max="15626" width="5.7109375" style="433" customWidth="1"/>
    <col min="15627" max="15627" width="5.28515625" style="433" customWidth="1"/>
    <col min="15628" max="15630" width="5.7109375" style="433" customWidth="1"/>
    <col min="15631" max="15631" width="4.7109375" style="433" customWidth="1"/>
    <col min="15632" max="15632" width="1.7109375" style="433" customWidth="1"/>
    <col min="15633" max="15633" width="6.42578125" style="433" customWidth="1"/>
    <col min="15634" max="15635" width="4.7109375" style="433" customWidth="1"/>
    <col min="15636" max="15872" width="9.140625" style="433"/>
    <col min="15873" max="15873" width="5.28515625" style="433" customWidth="1"/>
    <col min="15874" max="15877" width="5.7109375" style="433" customWidth="1"/>
    <col min="15878" max="15878" width="5.42578125" style="433" customWidth="1"/>
    <col min="15879" max="15882" width="5.7109375" style="433" customWidth="1"/>
    <col min="15883" max="15883" width="5.28515625" style="433" customWidth="1"/>
    <col min="15884" max="15886" width="5.7109375" style="433" customWidth="1"/>
    <col min="15887" max="15887" width="4.7109375" style="433" customWidth="1"/>
    <col min="15888" max="15888" width="1.7109375" style="433" customWidth="1"/>
    <col min="15889" max="15889" width="6.42578125" style="433" customWidth="1"/>
    <col min="15890" max="15891" width="4.7109375" style="433" customWidth="1"/>
    <col min="15892" max="16128" width="9.140625" style="433"/>
    <col min="16129" max="16129" width="5.28515625" style="433" customWidth="1"/>
    <col min="16130" max="16133" width="5.7109375" style="433" customWidth="1"/>
    <col min="16134" max="16134" width="5.42578125" style="433" customWidth="1"/>
    <col min="16135" max="16138" width="5.7109375" style="433" customWidth="1"/>
    <col min="16139" max="16139" width="5.28515625" style="433" customWidth="1"/>
    <col min="16140" max="16142" width="5.7109375" style="433" customWidth="1"/>
    <col min="16143" max="16143" width="4.7109375" style="433" customWidth="1"/>
    <col min="16144" max="16144" width="1.7109375" style="433" customWidth="1"/>
    <col min="16145" max="16145" width="6.42578125" style="433" customWidth="1"/>
    <col min="16146" max="16147" width="4.7109375" style="433" customWidth="1"/>
    <col min="16148" max="16384" width="9.140625" style="433"/>
  </cols>
  <sheetData>
    <row r="1" spans="1:22" ht="24" thickBot="1">
      <c r="A1" s="1287" t="s">
        <v>541</v>
      </c>
      <c r="B1" s="1288"/>
      <c r="C1" s="1288"/>
      <c r="D1" s="1288"/>
      <c r="E1" s="1288"/>
      <c r="F1" s="1288"/>
      <c r="G1" s="1288"/>
      <c r="H1" s="1288"/>
      <c r="I1" s="1288"/>
      <c r="J1" s="1288"/>
      <c r="K1" s="1288"/>
      <c r="L1" s="1288"/>
      <c r="M1" s="1288"/>
      <c r="N1" s="1288"/>
      <c r="O1" s="1288"/>
      <c r="P1" s="1288"/>
      <c r="Q1" s="1288"/>
      <c r="R1" s="1288"/>
      <c r="S1" s="1289"/>
    </row>
    <row r="2" spans="1:22" s="434" customFormat="1" ht="18" customHeight="1">
      <c r="A2" s="1290" t="s">
        <v>27</v>
      </c>
      <c r="B2" s="1291"/>
      <c r="C2" s="1292" t="s">
        <v>797</v>
      </c>
      <c r="D2" s="1292"/>
      <c r="E2" s="1292"/>
      <c r="F2" s="1292"/>
      <c r="G2" s="1292"/>
      <c r="H2" s="1292"/>
      <c r="I2" s="1292"/>
      <c r="J2" s="1292"/>
      <c r="K2" s="1293" t="s">
        <v>542</v>
      </c>
      <c r="L2" s="1294"/>
      <c r="M2" s="1294"/>
      <c r="N2" s="1295" t="str">
        <f>E3</f>
        <v>B20518716O</v>
      </c>
      <c r="O2" s="1295"/>
      <c r="P2" s="1295"/>
      <c r="Q2" s="1295"/>
      <c r="R2" s="1295"/>
      <c r="S2" s="1296"/>
    </row>
    <row r="3" spans="1:22" s="434" customFormat="1" ht="18" customHeight="1">
      <c r="A3" s="1279" t="s">
        <v>543</v>
      </c>
      <c r="B3" s="1280"/>
      <c r="C3" s="1280"/>
      <c r="D3" s="1280"/>
      <c r="E3" s="1278" t="s">
        <v>698</v>
      </c>
      <c r="F3" s="1278"/>
      <c r="G3" s="1278"/>
      <c r="H3" s="1278"/>
      <c r="I3" s="1278"/>
      <c r="J3" s="1278"/>
      <c r="K3" s="1286" t="s">
        <v>544</v>
      </c>
      <c r="L3" s="1286"/>
      <c r="M3" s="1286"/>
      <c r="N3" s="1278" t="s">
        <v>698</v>
      </c>
      <c r="O3" s="1278"/>
      <c r="P3" s="1278"/>
      <c r="Q3" s="1278"/>
      <c r="R3" s="1278"/>
      <c r="S3" s="1278"/>
    </row>
    <row r="4" spans="1:22" s="434" customFormat="1" ht="18" customHeight="1">
      <c r="A4" s="1279" t="s">
        <v>545</v>
      </c>
      <c r="B4" s="1280"/>
      <c r="C4" s="1280"/>
      <c r="D4" s="1280"/>
      <c r="E4" s="1281" t="s">
        <v>715</v>
      </c>
      <c r="F4" s="1282"/>
      <c r="G4" s="1282"/>
      <c r="H4" s="1282"/>
      <c r="I4" s="1282"/>
      <c r="J4" s="1282"/>
      <c r="K4" s="1283"/>
      <c r="L4" s="1283"/>
      <c r="M4" s="435" t="s">
        <v>546</v>
      </c>
      <c r="N4" s="1282" t="s">
        <v>716</v>
      </c>
      <c r="O4" s="1283"/>
      <c r="P4" s="1283"/>
      <c r="Q4" s="1283"/>
      <c r="R4" s="1284"/>
      <c r="S4" s="1285"/>
    </row>
    <row r="5" spans="1:22" s="434" customFormat="1" ht="18" customHeight="1">
      <c r="A5" s="1279" t="s">
        <v>547</v>
      </c>
      <c r="B5" s="1280"/>
      <c r="C5" s="1280"/>
      <c r="D5" s="1280"/>
      <c r="E5" s="1281" t="s">
        <v>100</v>
      </c>
      <c r="F5" s="1282"/>
      <c r="G5" s="1282"/>
      <c r="H5" s="1282"/>
      <c r="I5" s="1282"/>
      <c r="J5" s="1282"/>
      <c r="K5" s="1283"/>
      <c r="L5" s="1283"/>
      <c r="M5" s="435" t="s">
        <v>546</v>
      </c>
      <c r="N5" s="1282" t="s">
        <v>614</v>
      </c>
      <c r="O5" s="1283"/>
      <c r="P5" s="1283"/>
      <c r="Q5" s="1283"/>
      <c r="R5" s="1284"/>
      <c r="S5" s="1285"/>
    </row>
    <row r="6" spans="1:22" s="437" customFormat="1" ht="18" customHeight="1">
      <c r="A6" s="1312" t="s">
        <v>549</v>
      </c>
      <c r="B6" s="1280"/>
      <c r="C6" s="1280"/>
      <c r="D6" s="1280"/>
      <c r="E6" s="1280"/>
      <c r="F6" s="436"/>
      <c r="G6" s="436"/>
      <c r="H6" s="436"/>
      <c r="I6" s="1286" t="s">
        <v>550</v>
      </c>
      <c r="J6" s="1286"/>
      <c r="K6" s="1286"/>
      <c r="L6" s="1306">
        <v>1100031332</v>
      </c>
      <c r="M6" s="1306"/>
      <c r="N6" s="1306"/>
      <c r="O6" s="641"/>
      <c r="P6" s="1313" t="s">
        <v>551</v>
      </c>
      <c r="Q6" s="1314"/>
      <c r="R6" s="1307" t="s">
        <v>819</v>
      </c>
      <c r="S6" s="1308"/>
    </row>
    <row r="7" spans="1:22" s="434" customFormat="1" ht="18" customHeight="1">
      <c r="A7" s="1279" t="s">
        <v>552</v>
      </c>
      <c r="B7" s="1280"/>
      <c r="C7" s="1280"/>
      <c r="D7" s="1278" t="s">
        <v>548</v>
      </c>
      <c r="E7" s="1278"/>
      <c r="F7" s="1278"/>
      <c r="G7" s="1305" t="s">
        <v>553</v>
      </c>
      <c r="H7" s="1305"/>
      <c r="I7" s="1305"/>
      <c r="J7" s="1305"/>
      <c r="K7" s="1305"/>
      <c r="L7" s="1306" t="s">
        <v>698</v>
      </c>
      <c r="M7" s="1306"/>
      <c r="N7" s="1306"/>
      <c r="O7" s="505"/>
      <c r="P7" s="1286" t="s">
        <v>546</v>
      </c>
      <c r="Q7" s="1311"/>
      <c r="R7" s="1297" t="s">
        <v>801</v>
      </c>
      <c r="S7" s="1298"/>
      <c r="V7" s="437"/>
    </row>
    <row r="8" spans="1:22" ht="17.100000000000001" customHeight="1">
      <c r="A8" s="1299" t="s">
        <v>554</v>
      </c>
      <c r="B8" s="1300"/>
      <c r="C8" s="1300"/>
      <c r="D8" s="1300"/>
      <c r="E8" s="1300"/>
      <c r="F8" s="1300"/>
      <c r="G8" s="1300"/>
      <c r="H8" s="1300"/>
      <c r="I8" s="1300"/>
      <c r="J8" s="438"/>
      <c r="K8" s="1301" t="s">
        <v>555</v>
      </c>
      <c r="L8" s="1302"/>
      <c r="M8" s="1302"/>
      <c r="N8" s="1302"/>
      <c r="O8" s="1302"/>
      <c r="P8" s="1302"/>
      <c r="Q8" s="1302"/>
      <c r="R8" s="1302"/>
      <c r="S8" s="1303"/>
    </row>
    <row r="9" spans="1:22" s="434" customFormat="1" ht="27" customHeight="1">
      <c r="A9" s="1304" t="s">
        <v>777</v>
      </c>
      <c r="B9" s="1282"/>
      <c r="C9" s="1282"/>
      <c r="D9" s="1282"/>
      <c r="E9" s="1282"/>
      <c r="F9" s="1282"/>
      <c r="G9" s="1282"/>
      <c r="H9" s="1282"/>
      <c r="I9" s="1282"/>
      <c r="J9" s="439"/>
      <c r="K9" s="1309" t="s">
        <v>556</v>
      </c>
      <c r="L9" s="1309"/>
      <c r="M9" s="1309"/>
      <c r="N9" s="1309"/>
      <c r="O9" s="1309"/>
      <c r="P9" s="1309"/>
      <c r="Q9" s="1309"/>
      <c r="R9" s="1309"/>
      <c r="S9" s="1310"/>
    </row>
    <row r="10" spans="1:22" s="441" customFormat="1" ht="15" customHeight="1">
      <c r="A10" s="1319" t="s">
        <v>557</v>
      </c>
      <c r="B10" s="1320"/>
      <c r="C10" s="1320"/>
      <c r="D10" s="1320"/>
      <c r="E10" s="1320"/>
      <c r="F10" s="1320"/>
      <c r="G10" s="1320"/>
      <c r="H10" s="1320"/>
      <c r="I10" s="1320"/>
      <c r="J10" s="440"/>
      <c r="K10" s="1321" t="s">
        <v>558</v>
      </c>
      <c r="L10" s="1320"/>
      <c r="M10" s="1320"/>
      <c r="N10" s="1320"/>
      <c r="O10" s="1320"/>
      <c r="P10" s="1320"/>
      <c r="Q10" s="1320"/>
      <c r="R10" s="1320"/>
      <c r="S10" s="1324"/>
    </row>
    <row r="11" spans="1:22" s="434" customFormat="1" ht="18" customHeight="1">
      <c r="A11" s="1304" t="s">
        <v>778</v>
      </c>
      <c r="B11" s="1282"/>
      <c r="C11" s="1282"/>
      <c r="D11" s="1282"/>
      <c r="E11" s="1282"/>
      <c r="F11" s="1282"/>
      <c r="G11" s="1282"/>
      <c r="H11" s="1282"/>
      <c r="I11" s="1282"/>
      <c r="J11" s="439"/>
      <c r="K11" s="1315" t="s">
        <v>775</v>
      </c>
      <c r="L11" s="1315"/>
      <c r="M11" s="1315"/>
      <c r="N11" s="1315"/>
      <c r="O11" s="1315"/>
      <c r="P11" s="1315"/>
      <c r="Q11" s="1315"/>
      <c r="R11" s="1315"/>
      <c r="S11" s="1316"/>
    </row>
    <row r="12" spans="1:22" s="441" customFormat="1" ht="15" customHeight="1">
      <c r="A12" s="1319" t="s">
        <v>559</v>
      </c>
      <c r="B12" s="1320"/>
      <c r="C12" s="1320"/>
      <c r="D12" s="1320"/>
      <c r="E12" s="1320"/>
      <c r="F12" s="1320"/>
      <c r="G12" s="1320"/>
      <c r="H12" s="1320"/>
      <c r="I12" s="1320"/>
      <c r="J12" s="440"/>
      <c r="K12" s="1321" t="s">
        <v>560</v>
      </c>
      <c r="L12" s="1320"/>
      <c r="M12" s="1320"/>
      <c r="N12" s="1320"/>
      <c r="O12" s="1320"/>
      <c r="P12" s="1320"/>
      <c r="Q12" s="1320"/>
      <c r="R12" s="1322"/>
      <c r="S12" s="1323"/>
    </row>
    <row r="13" spans="1:22" s="434" customFormat="1" ht="18" customHeight="1">
      <c r="A13" s="1304" t="s">
        <v>561</v>
      </c>
      <c r="B13" s="1282"/>
      <c r="C13" s="1282" t="s">
        <v>562</v>
      </c>
      <c r="D13" s="1282"/>
      <c r="E13" s="1317">
        <v>431136</v>
      </c>
      <c r="F13" s="1317"/>
      <c r="G13" s="442"/>
      <c r="H13" s="1282" t="s">
        <v>563</v>
      </c>
      <c r="I13" s="1282"/>
      <c r="J13" s="439"/>
      <c r="K13" s="1278" t="s">
        <v>776</v>
      </c>
      <c r="L13" s="1278"/>
      <c r="M13" s="1278"/>
      <c r="N13" s="1278"/>
      <c r="O13" s="1278"/>
      <c r="P13" s="1278"/>
      <c r="Q13" s="1278"/>
      <c r="R13" s="1278"/>
      <c r="S13" s="1318"/>
    </row>
    <row r="14" spans="1:22" s="446" customFormat="1" ht="15" customHeight="1">
      <c r="A14" s="443" t="s">
        <v>564</v>
      </c>
      <c r="B14" s="444"/>
      <c r="C14" s="444" t="s">
        <v>565</v>
      </c>
      <c r="D14" s="444"/>
      <c r="E14" s="1329" t="s">
        <v>566</v>
      </c>
      <c r="F14" s="1329"/>
      <c r="G14" s="445"/>
      <c r="H14" s="444" t="s">
        <v>567</v>
      </c>
      <c r="I14" s="444"/>
      <c r="J14" s="440"/>
      <c r="K14" s="1321" t="s">
        <v>568</v>
      </c>
      <c r="L14" s="1320"/>
      <c r="M14" s="1320"/>
      <c r="N14" s="1320"/>
      <c r="O14" s="1320"/>
      <c r="P14" s="1320"/>
      <c r="Q14" s="1320"/>
      <c r="R14" s="1320"/>
      <c r="S14" s="1324"/>
    </row>
    <row r="15" spans="1:22" ht="15.95" customHeight="1">
      <c r="A15" s="447" t="s">
        <v>569</v>
      </c>
      <c r="B15" s="438"/>
      <c r="C15" s="448"/>
      <c r="D15" s="438"/>
      <c r="E15" s="1330"/>
      <c r="F15" s="1325"/>
      <c r="G15" s="1325"/>
      <c r="H15" s="1325"/>
      <c r="I15" s="1325"/>
      <c r="J15" s="1325"/>
      <c r="K15" s="1325"/>
      <c r="L15" s="1325"/>
      <c r="M15" s="1325"/>
      <c r="N15" s="1325"/>
      <c r="O15" s="1325"/>
      <c r="P15" s="1325"/>
      <c r="Q15" s="1325"/>
      <c r="R15" s="1325"/>
      <c r="S15" s="1331"/>
    </row>
    <row r="16" spans="1:22" s="451" customFormat="1">
      <c r="A16" s="449" t="s">
        <v>570</v>
      </c>
      <c r="B16" s="438"/>
      <c r="C16" s="448"/>
      <c r="D16" s="438"/>
      <c r="E16" s="438"/>
      <c r="F16" s="438"/>
      <c r="G16" s="438"/>
      <c r="H16" s="438"/>
      <c r="I16" s="438"/>
      <c r="J16" s="438"/>
      <c r="K16" s="438" t="s">
        <v>377</v>
      </c>
      <c r="L16" s="438"/>
      <c r="M16" s="438"/>
      <c r="N16" s="438"/>
      <c r="O16" s="438"/>
      <c r="P16" s="438"/>
      <c r="Q16" s="438"/>
      <c r="R16" s="438"/>
      <c r="S16" s="450"/>
    </row>
    <row r="17" spans="1:19" ht="15" customHeight="1">
      <c r="A17" s="1332"/>
      <c r="B17" s="1325"/>
      <c r="C17" s="1325"/>
      <c r="D17" s="1286" t="s">
        <v>571</v>
      </c>
      <c r="E17" s="1325"/>
      <c r="F17" s="1325"/>
      <c r="G17" s="1325"/>
      <c r="H17" s="1325"/>
      <c r="I17" s="1325"/>
      <c r="J17" s="1326" t="s">
        <v>572</v>
      </c>
      <c r="K17" s="1327"/>
      <c r="L17" s="1327"/>
      <c r="M17" s="1327"/>
      <c r="N17" s="1327"/>
      <c r="O17" s="1327"/>
      <c r="P17" s="1327"/>
      <c r="Q17" s="1327"/>
      <c r="R17" s="1327"/>
      <c r="S17" s="1328"/>
    </row>
    <row r="18" spans="1:19" ht="14.25" customHeight="1">
      <c r="A18" s="1347"/>
      <c r="B18" s="1325"/>
      <c r="C18" s="1325"/>
      <c r="D18" s="1325"/>
      <c r="E18" s="1325"/>
      <c r="F18" s="1325"/>
      <c r="G18" s="1325"/>
      <c r="H18" s="1325"/>
      <c r="I18" s="1325"/>
      <c r="J18" s="1348"/>
      <c r="K18" s="1349"/>
      <c r="L18" s="1349"/>
      <c r="M18" s="1349"/>
      <c r="N18" s="1349"/>
      <c r="O18" s="1349"/>
      <c r="P18" s="1349"/>
      <c r="Q18" s="1349"/>
      <c r="R18" s="1349"/>
      <c r="S18" s="1350"/>
    </row>
    <row r="19" spans="1:19">
      <c r="A19" s="449" t="s">
        <v>573</v>
      </c>
      <c r="B19" s="438"/>
      <c r="C19" s="438"/>
      <c r="D19" s="438"/>
      <c r="E19" s="438"/>
      <c r="F19" s="438"/>
      <c r="G19" s="438"/>
      <c r="H19" s="438"/>
      <c r="I19" s="438"/>
      <c r="J19" s="438"/>
      <c r="K19" s="438"/>
      <c r="L19" s="438"/>
      <c r="M19" s="438"/>
      <c r="N19" s="438"/>
      <c r="O19" s="438"/>
      <c r="P19" s="438"/>
      <c r="Q19" s="438"/>
      <c r="R19" s="438"/>
      <c r="S19" s="450"/>
    </row>
    <row r="20" spans="1:19" s="456" customFormat="1" ht="15.95" customHeight="1">
      <c r="A20" s="452" t="s">
        <v>574</v>
      </c>
      <c r="B20" s="453"/>
      <c r="C20" s="453"/>
      <c r="D20" s="453"/>
      <c r="E20" s="454"/>
      <c r="F20" s="453"/>
      <c r="G20" s="453"/>
      <c r="H20" s="453"/>
      <c r="I20" s="453"/>
      <c r="J20" s="453"/>
      <c r="K20" s="453"/>
      <c r="L20" s="453"/>
      <c r="M20" s="453"/>
      <c r="N20" s="453"/>
      <c r="O20" s="453"/>
      <c r="P20" s="453"/>
      <c r="Q20" s="453"/>
      <c r="R20" s="453"/>
      <c r="S20" s="455"/>
    </row>
    <row r="21" spans="1:19">
      <c r="A21" s="457"/>
      <c r="B21" s="453"/>
      <c r="C21" s="453"/>
      <c r="D21" s="453"/>
      <c r="E21" s="453"/>
      <c r="F21" s="453"/>
      <c r="G21" s="453"/>
      <c r="H21" s="453"/>
      <c r="I21" s="453"/>
      <c r="J21" s="453"/>
      <c r="K21" s="453"/>
      <c r="L21" s="438"/>
      <c r="M21" s="438"/>
      <c r="N21" s="438"/>
      <c r="O21" s="438"/>
      <c r="P21" s="438"/>
      <c r="Q21" s="438"/>
      <c r="R21" s="438"/>
      <c r="S21" s="450"/>
    </row>
    <row r="22" spans="1:19">
      <c r="A22" s="457"/>
      <c r="B22" s="453"/>
      <c r="C22" s="453"/>
      <c r="D22" s="453"/>
      <c r="E22" s="453"/>
      <c r="F22" s="453"/>
      <c r="G22" s="453"/>
      <c r="H22" s="453"/>
      <c r="I22" s="453"/>
      <c r="J22" s="453"/>
      <c r="K22" s="453"/>
      <c r="L22" s="438"/>
      <c r="M22" s="438"/>
      <c r="N22" s="438"/>
      <c r="O22" s="438"/>
      <c r="P22" s="438"/>
      <c r="Q22" s="438"/>
      <c r="R22" s="438"/>
      <c r="S22" s="450"/>
    </row>
    <row r="23" spans="1:19">
      <c r="A23" s="457"/>
      <c r="B23" s="453"/>
      <c r="C23" s="453"/>
      <c r="D23" s="453"/>
      <c r="E23" s="453"/>
      <c r="F23" s="453"/>
      <c r="G23" s="453"/>
      <c r="H23" s="453"/>
      <c r="I23" s="453"/>
      <c r="J23" s="453"/>
      <c r="K23" s="453"/>
      <c r="L23" s="438"/>
      <c r="M23" s="438"/>
      <c r="N23" s="438"/>
      <c r="O23" s="438"/>
      <c r="P23" s="438"/>
      <c r="Q23" s="438"/>
      <c r="R23" s="438"/>
      <c r="S23" s="450"/>
    </row>
    <row r="24" spans="1:19">
      <c r="A24" s="457"/>
      <c r="B24" s="453"/>
      <c r="C24" s="453"/>
      <c r="D24" s="453"/>
      <c r="E24" s="453"/>
      <c r="F24" s="453"/>
      <c r="G24" s="453"/>
      <c r="H24" s="453"/>
      <c r="I24" s="453"/>
      <c r="J24" s="453"/>
      <c r="K24" s="453"/>
      <c r="L24" s="438"/>
      <c r="M24" s="438"/>
      <c r="N24" s="438"/>
      <c r="O24" s="438"/>
      <c r="P24" s="438"/>
      <c r="Q24" s="438"/>
      <c r="R24" s="438"/>
      <c r="S24" s="450"/>
    </row>
    <row r="25" spans="1:19">
      <c r="A25" s="458"/>
      <c r="B25" s="453"/>
      <c r="C25" s="453"/>
      <c r="D25" s="453"/>
      <c r="E25" s="453"/>
      <c r="F25" s="453"/>
      <c r="G25" s="453"/>
      <c r="H25" s="453"/>
      <c r="I25" s="453"/>
      <c r="J25" s="453"/>
      <c r="K25" s="453"/>
      <c r="L25" s="438"/>
      <c r="M25" s="438"/>
      <c r="N25" s="438"/>
      <c r="O25" s="438"/>
      <c r="P25" s="438"/>
      <c r="Q25" s="438"/>
      <c r="R25" s="438"/>
      <c r="S25" s="450"/>
    </row>
    <row r="26" spans="1:19" ht="15.95" customHeight="1">
      <c r="A26" s="447" t="s">
        <v>575</v>
      </c>
      <c r="B26" s="438"/>
      <c r="C26" s="438"/>
      <c r="D26" s="438"/>
      <c r="E26" s="438"/>
      <c r="F26" s="438"/>
      <c r="G26" s="438"/>
      <c r="H26" s="438"/>
      <c r="I26" s="438"/>
      <c r="J26" s="438"/>
      <c r="K26" s="438"/>
      <c r="L26" s="438"/>
      <c r="M26" s="438"/>
      <c r="N26" s="438"/>
      <c r="O26" s="438"/>
      <c r="P26" s="438"/>
      <c r="Q26" s="438"/>
      <c r="R26" s="438"/>
      <c r="S26" s="450"/>
    </row>
    <row r="27" spans="1:19">
      <c r="A27" s="459"/>
      <c r="B27" s="438"/>
      <c r="C27" s="438"/>
      <c r="D27" s="438"/>
      <c r="E27" s="438"/>
      <c r="F27" s="438"/>
      <c r="G27" s="438"/>
      <c r="H27" s="438"/>
      <c r="I27" s="438"/>
      <c r="J27" s="438"/>
      <c r="K27" s="438"/>
      <c r="L27" s="438"/>
      <c r="M27" s="438"/>
      <c r="N27" s="438"/>
      <c r="O27" s="438"/>
      <c r="P27" s="438"/>
      <c r="Q27" s="1330"/>
      <c r="R27" s="1325"/>
      <c r="S27" s="1331"/>
    </row>
    <row r="28" spans="1:19">
      <c r="A28" s="459"/>
      <c r="B28" s="438"/>
      <c r="C28" s="438"/>
      <c r="D28" s="438"/>
      <c r="E28" s="438"/>
      <c r="F28" s="438"/>
      <c r="G28" s="438"/>
      <c r="H28" s="438"/>
      <c r="I28" s="438"/>
      <c r="J28" s="438"/>
      <c r="K28" s="438"/>
      <c r="L28" s="438"/>
      <c r="M28" s="438"/>
      <c r="N28" s="438"/>
      <c r="O28" s="438"/>
      <c r="P28" s="438"/>
      <c r="Q28" s="1330"/>
      <c r="R28" s="1325"/>
      <c r="S28" s="1331"/>
    </row>
    <row r="29" spans="1:19">
      <c r="A29" s="459"/>
      <c r="B29" s="438"/>
      <c r="C29" s="438"/>
      <c r="D29" s="438"/>
      <c r="E29" s="438"/>
      <c r="F29" s="438"/>
      <c r="G29" s="438"/>
      <c r="H29" s="438"/>
      <c r="I29" s="438"/>
      <c r="J29" s="438"/>
      <c r="K29" s="438"/>
      <c r="L29" s="438"/>
      <c r="M29" s="438"/>
      <c r="N29" s="438"/>
      <c r="O29" s="438"/>
      <c r="P29" s="438"/>
      <c r="Q29" s="1330"/>
      <c r="R29" s="1325"/>
      <c r="S29" s="1331"/>
    </row>
    <row r="30" spans="1:19">
      <c r="A30" s="459"/>
      <c r="B30" s="438"/>
      <c r="C30" s="438"/>
      <c r="D30" s="438"/>
      <c r="E30" s="438"/>
      <c r="F30" s="438"/>
      <c r="G30" s="438"/>
      <c r="H30" s="438"/>
      <c r="I30" s="438"/>
      <c r="J30" s="438"/>
      <c r="K30" s="438"/>
      <c r="L30" s="438"/>
      <c r="M30" s="438"/>
      <c r="N30" s="438"/>
      <c r="O30" s="438"/>
      <c r="P30" s="438"/>
      <c r="Q30" s="1330"/>
      <c r="R30" s="1325"/>
      <c r="S30" s="1331"/>
    </row>
    <row r="31" spans="1:19">
      <c r="A31" s="460"/>
      <c r="B31" s="438"/>
      <c r="C31" s="438"/>
      <c r="D31" s="438"/>
      <c r="E31" s="438"/>
      <c r="F31" s="438"/>
      <c r="G31" s="438"/>
      <c r="H31" s="438"/>
      <c r="I31" s="438"/>
      <c r="J31" s="438"/>
      <c r="K31" s="438"/>
      <c r="L31" s="438"/>
      <c r="M31" s="438"/>
      <c r="N31" s="438"/>
      <c r="O31" s="438"/>
      <c r="P31" s="438"/>
      <c r="Q31" s="1330"/>
      <c r="R31" s="1325"/>
      <c r="S31" s="1331"/>
    </row>
    <row r="32" spans="1:19" ht="15.95" customHeight="1">
      <c r="A32" s="447" t="s">
        <v>576</v>
      </c>
      <c r="B32" s="438"/>
      <c r="C32" s="438"/>
      <c r="D32" s="438"/>
      <c r="E32" s="438"/>
      <c r="F32" s="438"/>
      <c r="G32" s="438"/>
      <c r="H32" s="438"/>
      <c r="I32" s="438"/>
      <c r="J32" s="438"/>
      <c r="K32" s="438"/>
      <c r="L32" s="438"/>
      <c r="M32" s="438"/>
      <c r="N32" s="438"/>
      <c r="O32" s="438"/>
      <c r="P32" s="438"/>
      <c r="Q32" s="438"/>
      <c r="R32" s="438"/>
      <c r="S32" s="450"/>
    </row>
    <row r="33" spans="1:21">
      <c r="A33" s="449" t="s">
        <v>577</v>
      </c>
      <c r="B33" s="438"/>
      <c r="C33" s="438"/>
      <c r="D33" s="438"/>
      <c r="E33" s="438"/>
      <c r="F33" s="438"/>
      <c r="G33" s="438"/>
      <c r="H33" s="438"/>
      <c r="I33" s="438"/>
      <c r="J33" s="438"/>
      <c r="K33" s="438"/>
      <c r="L33" s="438"/>
      <c r="M33" s="438"/>
      <c r="N33" s="438"/>
      <c r="O33" s="438"/>
      <c r="P33" s="438"/>
      <c r="Q33" s="438"/>
      <c r="R33" s="438"/>
      <c r="S33" s="450"/>
    </row>
    <row r="34" spans="1:21" s="451" customFormat="1">
      <c r="A34" s="449" t="s">
        <v>578</v>
      </c>
      <c r="B34" s="438"/>
      <c r="C34" s="438"/>
      <c r="D34" s="438"/>
      <c r="E34" s="438"/>
      <c r="F34" s="438"/>
      <c r="G34" s="438"/>
      <c r="H34" s="438"/>
      <c r="I34" s="438"/>
      <c r="J34" s="438"/>
      <c r="K34" s="438"/>
      <c r="L34" s="438" t="s">
        <v>579</v>
      </c>
      <c r="M34" s="461"/>
      <c r="N34" s="438"/>
      <c r="O34" s="438"/>
      <c r="P34" s="438"/>
      <c r="Q34" s="438"/>
      <c r="R34" s="438"/>
      <c r="S34" s="450"/>
    </row>
    <row r="35" spans="1:21">
      <c r="A35" s="449" t="s">
        <v>580</v>
      </c>
      <c r="B35" s="438"/>
      <c r="C35" s="438"/>
      <c r="D35" s="438"/>
      <c r="E35" s="438"/>
      <c r="F35" s="1278" t="s">
        <v>581</v>
      </c>
      <c r="G35" s="1278"/>
      <c r="H35" s="1278"/>
      <c r="I35" s="1278"/>
      <c r="J35" s="1278"/>
      <c r="K35" s="1278"/>
      <c r="L35" s="1365"/>
      <c r="M35" s="1325"/>
      <c r="N35" s="1325"/>
      <c r="O35" s="1325"/>
      <c r="P35" s="1325"/>
      <c r="Q35" s="1325"/>
      <c r="R35" s="1325"/>
      <c r="S35" s="450"/>
    </row>
    <row r="36" spans="1:21" ht="15.95" customHeight="1">
      <c r="A36" s="447" t="s">
        <v>582</v>
      </c>
      <c r="B36" s="438"/>
      <c r="C36" s="438"/>
      <c r="D36" s="438"/>
      <c r="E36" s="438"/>
      <c r="F36" s="438"/>
      <c r="G36" s="438"/>
      <c r="H36" s="438"/>
      <c r="I36" s="438"/>
      <c r="J36" s="438"/>
      <c r="K36" s="438"/>
      <c r="L36" s="438"/>
      <c r="M36" s="438"/>
      <c r="N36" s="438"/>
      <c r="O36" s="438"/>
      <c r="P36" s="438"/>
      <c r="Q36" s="438"/>
      <c r="R36" s="438"/>
      <c r="S36" s="450"/>
    </row>
    <row r="37" spans="1:21">
      <c r="A37" s="1333" t="s">
        <v>583</v>
      </c>
      <c r="B37" s="1334"/>
      <c r="C37" s="1334"/>
      <c r="D37" s="1334"/>
      <c r="E37" s="1334"/>
      <c r="F37" s="1334"/>
      <c r="G37" s="1334"/>
      <c r="H37" s="1334"/>
      <c r="I37" s="1334"/>
      <c r="J37" s="1334"/>
      <c r="K37" s="1334"/>
      <c r="L37" s="1334"/>
      <c r="M37" s="1334"/>
      <c r="N37" s="1334"/>
      <c r="O37" s="1334"/>
      <c r="P37" s="1334"/>
      <c r="Q37" s="1334"/>
      <c r="R37" s="1334"/>
      <c r="S37" s="1335"/>
    </row>
    <row r="38" spans="1:21">
      <c r="A38" s="462" t="s">
        <v>584</v>
      </c>
      <c r="B38" s="463"/>
      <c r="C38" s="463"/>
      <c r="D38" s="463"/>
      <c r="E38" s="463"/>
      <c r="F38" s="463"/>
      <c r="G38" s="463"/>
      <c r="H38" s="463"/>
      <c r="I38" s="463"/>
      <c r="J38" s="463"/>
      <c r="K38" s="463"/>
      <c r="L38" s="463"/>
      <c r="M38" s="463"/>
      <c r="N38" s="464"/>
      <c r="O38" s="465">
        <v>1500</v>
      </c>
      <c r="P38" s="466" t="s">
        <v>585</v>
      </c>
      <c r="Q38" s="467">
        <v>8</v>
      </c>
      <c r="R38" s="468" t="s">
        <v>586</v>
      </c>
      <c r="S38" s="469"/>
    </row>
    <row r="39" spans="1:21">
      <c r="A39" s="1333" t="s">
        <v>587</v>
      </c>
      <c r="B39" s="1334"/>
      <c r="C39" s="1334"/>
      <c r="D39" s="1334"/>
      <c r="E39" s="1334"/>
      <c r="F39" s="1334"/>
      <c r="G39" s="1334"/>
      <c r="H39" s="1334"/>
      <c r="I39" s="1334"/>
      <c r="J39" s="1334"/>
      <c r="K39" s="1334"/>
      <c r="L39" s="1334"/>
      <c r="M39" s="1334"/>
      <c r="N39" s="1334"/>
      <c r="O39" s="1334"/>
      <c r="P39" s="1334"/>
      <c r="Q39" s="1334"/>
      <c r="R39" s="1334"/>
      <c r="S39" s="1335"/>
    </row>
    <row r="40" spans="1:21" ht="18" customHeight="1">
      <c r="A40" s="1364" t="s">
        <v>588</v>
      </c>
      <c r="B40" s="1362"/>
      <c r="C40" s="1362"/>
      <c r="D40" s="1362"/>
      <c r="E40" s="1345"/>
      <c r="F40" s="1345"/>
      <c r="G40" s="1345"/>
      <c r="H40" s="1345"/>
      <c r="I40" s="1345"/>
      <c r="J40" s="1345"/>
      <c r="K40" s="1345"/>
      <c r="L40" s="1345"/>
      <c r="M40" s="1345"/>
      <c r="N40" s="1345"/>
      <c r="O40" s="1345"/>
      <c r="P40" s="1345"/>
      <c r="Q40" s="1345"/>
      <c r="R40" s="1345"/>
      <c r="S40" s="1346"/>
    </row>
    <row r="41" spans="1:21" ht="18" customHeight="1">
      <c r="A41" s="470"/>
      <c r="B41" s="471"/>
      <c r="C41" s="471"/>
      <c r="D41" s="472"/>
      <c r="E41" s="1358"/>
      <c r="F41" s="1345"/>
      <c r="G41" s="1345"/>
      <c r="H41" s="1345"/>
      <c r="I41" s="1345"/>
      <c r="J41" s="1345"/>
      <c r="K41" s="1345"/>
      <c r="L41" s="1345"/>
      <c r="M41" s="1345"/>
      <c r="N41" s="1345"/>
      <c r="O41" s="1345"/>
      <c r="P41" s="1345"/>
      <c r="Q41" s="1345"/>
      <c r="R41" s="1345"/>
      <c r="S41" s="1346"/>
    </row>
    <row r="42" spans="1:21" s="451" customFormat="1" ht="18" customHeight="1">
      <c r="A42" s="473" t="s">
        <v>589</v>
      </c>
      <c r="B42" s="474"/>
      <c r="C42" s="474"/>
      <c r="D42" s="474"/>
      <c r="E42" s="474"/>
      <c r="F42" s="474"/>
      <c r="G42" s="474"/>
      <c r="H42" s="474"/>
      <c r="I42" s="474"/>
      <c r="J42" s="474"/>
      <c r="K42" s="474"/>
      <c r="L42" s="475"/>
      <c r="M42" s="474"/>
      <c r="N42" s="474"/>
      <c r="O42" s="476"/>
      <c r="P42" s="476"/>
      <c r="Q42" s="476"/>
      <c r="R42" s="476"/>
      <c r="S42" s="477"/>
    </row>
    <row r="43" spans="1:21" ht="18" customHeight="1">
      <c r="A43" s="473" t="s">
        <v>590</v>
      </c>
      <c r="B43" s="474"/>
      <c r="C43" s="474"/>
      <c r="D43" s="474"/>
      <c r="E43" s="474"/>
      <c r="F43" s="1359"/>
      <c r="G43" s="1359"/>
      <c r="H43" s="1359"/>
      <c r="I43" s="1359"/>
      <c r="J43" s="1359"/>
      <c r="K43" s="1359"/>
      <c r="L43" s="1359"/>
      <c r="M43" s="1359"/>
      <c r="N43" s="1359"/>
      <c r="O43" s="1286" t="s">
        <v>28</v>
      </c>
      <c r="P43" s="1286"/>
      <c r="Q43" s="1360" t="s">
        <v>696</v>
      </c>
      <c r="R43" s="1349"/>
      <c r="S43" s="1350"/>
      <c r="U43" s="478"/>
    </row>
    <row r="44" spans="1:21" ht="18" customHeight="1">
      <c r="A44" s="459" t="s">
        <v>591</v>
      </c>
      <c r="B44" s="438"/>
      <c r="C44" s="1361"/>
      <c r="D44" s="1361"/>
      <c r="E44" s="1361"/>
      <c r="F44" s="1361"/>
      <c r="G44" s="1361"/>
      <c r="H44" s="1361"/>
      <c r="I44" s="1286" t="s">
        <v>592</v>
      </c>
      <c r="J44" s="1362"/>
      <c r="K44" s="1339"/>
      <c r="L44" s="1339"/>
      <c r="M44" s="1339"/>
      <c r="N44" s="1339"/>
      <c r="O44" s="682"/>
      <c r="P44" s="683" t="s">
        <v>593</v>
      </c>
      <c r="Q44" s="1341"/>
      <c r="R44" s="1342"/>
      <c r="S44" s="1343"/>
    </row>
    <row r="45" spans="1:21" s="456" customFormat="1" ht="18" customHeight="1">
      <c r="A45" s="457" t="s">
        <v>594</v>
      </c>
      <c r="B45" s="479"/>
      <c r="C45" s="1344"/>
      <c r="D45" s="1344"/>
      <c r="E45" s="1344"/>
      <c r="F45" s="1344"/>
      <c r="G45" s="1344"/>
      <c r="H45" s="1344"/>
      <c r="I45" s="1336" t="s">
        <v>595</v>
      </c>
      <c r="J45" s="1337"/>
      <c r="K45" s="1338"/>
      <c r="L45" s="1339"/>
      <c r="M45" s="1339"/>
      <c r="N45" s="1339"/>
      <c r="O45" s="1339"/>
      <c r="P45" s="1339"/>
      <c r="Q45" s="1339"/>
      <c r="R45" s="1339"/>
      <c r="S45" s="1340"/>
    </row>
    <row r="46" spans="1:21" s="456" customFormat="1" ht="3" customHeight="1" thickBot="1">
      <c r="A46" s="457"/>
      <c r="B46" s="479"/>
      <c r="C46" s="682"/>
      <c r="D46" s="682"/>
      <c r="E46" s="682"/>
      <c r="F46" s="682"/>
      <c r="G46" s="682"/>
      <c r="H46" s="682"/>
      <c r="I46" s="481"/>
      <c r="J46" s="482"/>
      <c r="K46" s="480"/>
      <c r="L46" s="480"/>
      <c r="M46" s="480"/>
      <c r="N46" s="480"/>
      <c r="O46" s="480"/>
      <c r="P46" s="480"/>
      <c r="Q46" s="480"/>
      <c r="R46" s="480"/>
      <c r="S46" s="483"/>
    </row>
    <row r="47" spans="1:21" s="456" customFormat="1" ht="12" customHeight="1">
      <c r="A47" s="1351" t="s">
        <v>596</v>
      </c>
      <c r="B47" s="1352"/>
      <c r="C47" s="1352"/>
      <c r="D47" s="1352"/>
      <c r="E47" s="1352"/>
      <c r="F47" s="1352"/>
      <c r="G47" s="1352"/>
      <c r="H47" s="1352"/>
      <c r="I47" s="1352"/>
      <c r="J47" s="1352"/>
      <c r="K47" s="1352"/>
      <c r="L47" s="1352"/>
      <c r="M47" s="1352"/>
      <c r="N47" s="1352"/>
      <c r="O47" s="1352"/>
      <c r="P47" s="1352"/>
      <c r="Q47" s="1352"/>
      <c r="R47" s="1352"/>
      <c r="S47" s="1353"/>
    </row>
    <row r="48" spans="1:21" ht="15.95" customHeight="1">
      <c r="A48" s="459" t="s">
        <v>597</v>
      </c>
      <c r="B48" s="438"/>
      <c r="C48" s="438"/>
      <c r="D48" s="438"/>
      <c r="E48" s="438"/>
      <c r="F48" s="438"/>
      <c r="G48" s="438"/>
      <c r="H48" s="438"/>
      <c r="I48" s="438"/>
      <c r="J48" s="1348"/>
      <c r="K48" s="1348"/>
      <c r="L48" s="1348"/>
      <c r="M48" s="1348"/>
      <c r="N48" s="1348"/>
      <c r="O48" s="1348"/>
      <c r="P48" s="1348"/>
      <c r="Q48" s="1348"/>
      <c r="R48" s="1348"/>
      <c r="S48" s="1363"/>
    </row>
    <row r="49" spans="1:25" ht="18" customHeight="1">
      <c r="A49" s="459" t="s">
        <v>598</v>
      </c>
      <c r="B49" s="438"/>
      <c r="C49" s="438"/>
      <c r="D49" s="1348"/>
      <c r="E49" s="1348"/>
      <c r="F49" s="1348"/>
      <c r="G49" s="1348"/>
      <c r="H49" s="1348"/>
      <c r="I49" s="1348"/>
      <c r="J49" s="1348"/>
      <c r="K49" s="1348"/>
      <c r="L49" s="1348"/>
      <c r="M49" s="1348"/>
      <c r="N49" s="1348"/>
      <c r="O49" s="439" t="s">
        <v>599</v>
      </c>
      <c r="P49" s="1370"/>
      <c r="Q49" s="1370"/>
      <c r="R49" s="1370"/>
      <c r="S49" s="1371"/>
    </row>
    <row r="50" spans="1:25" ht="18" customHeight="1" thickBot="1">
      <c r="A50" s="484" t="s">
        <v>591</v>
      </c>
      <c r="B50" s="485"/>
      <c r="C50" s="1354"/>
      <c r="D50" s="1354"/>
      <c r="E50" s="1354"/>
      <c r="F50" s="1354"/>
      <c r="G50" s="1354"/>
      <c r="H50" s="1354"/>
      <c r="I50" s="1354"/>
      <c r="J50" s="1355" t="s">
        <v>600</v>
      </c>
      <c r="K50" s="1355"/>
      <c r="L50" s="1355"/>
      <c r="M50" s="1355"/>
      <c r="N50" s="1355"/>
      <c r="O50" s="1356"/>
      <c r="P50" s="1354"/>
      <c r="Q50" s="1354"/>
      <c r="R50" s="1354"/>
      <c r="S50" s="1357"/>
      <c r="T50" s="451"/>
      <c r="U50" s="451"/>
      <c r="V50" s="451"/>
      <c r="W50" s="451"/>
      <c r="X50" s="451"/>
      <c r="Y50" s="451"/>
    </row>
    <row r="51" spans="1:25" ht="3" customHeight="1" thickBot="1">
      <c r="A51" s="486"/>
      <c r="B51" s="487"/>
      <c r="C51" s="1366"/>
      <c r="D51" s="1366"/>
      <c r="E51" s="1366"/>
      <c r="F51" s="1366"/>
      <c r="G51" s="1366"/>
      <c r="H51" s="1366"/>
      <c r="I51" s="1366"/>
      <c r="J51" s="1367"/>
      <c r="K51" s="1367"/>
      <c r="L51" s="1367"/>
      <c r="M51" s="1367"/>
      <c r="N51" s="1367"/>
      <c r="O51" s="1368"/>
      <c r="P51" s="1366"/>
      <c r="Q51" s="1366"/>
      <c r="R51" s="1366"/>
      <c r="S51" s="1369"/>
      <c r="T51" s="451"/>
      <c r="U51" s="451"/>
      <c r="V51" s="451"/>
      <c r="W51" s="451"/>
      <c r="X51" s="451"/>
      <c r="Y51" s="451"/>
    </row>
    <row r="52" spans="1:25">
      <c r="A52" s="11" t="s">
        <v>601</v>
      </c>
      <c r="B52" s="488"/>
      <c r="C52" s="488" t="s">
        <v>602</v>
      </c>
      <c r="D52" s="489"/>
      <c r="E52" s="489"/>
      <c r="F52" s="490"/>
      <c r="G52" s="490"/>
      <c r="H52" s="490"/>
      <c r="I52" s="490"/>
      <c r="J52" s="489"/>
      <c r="K52" s="490"/>
      <c r="L52" s="490"/>
      <c r="M52" s="490"/>
      <c r="N52" s="490"/>
      <c r="O52" s="489"/>
      <c r="P52" s="490"/>
      <c r="Q52" s="490"/>
      <c r="R52" s="491"/>
      <c r="S52" s="492"/>
      <c r="T52" s="451"/>
      <c r="U52" s="451"/>
      <c r="V52" s="451"/>
      <c r="W52" s="451"/>
      <c r="X52" s="451"/>
      <c r="Y52" s="451"/>
    </row>
  </sheetData>
  <mergeCells count="83">
    <mergeCell ref="C51:I51"/>
    <mergeCell ref="J51:N51"/>
    <mergeCell ref="O51:S51"/>
    <mergeCell ref="D49:N49"/>
    <mergeCell ref="P49:S49"/>
    <mergeCell ref="A47:S47"/>
    <mergeCell ref="L7:N7"/>
    <mergeCell ref="C50:I50"/>
    <mergeCell ref="J50:N50"/>
    <mergeCell ref="O50:S50"/>
    <mergeCell ref="E41:S41"/>
    <mergeCell ref="F43:N43"/>
    <mergeCell ref="O43:P43"/>
    <mergeCell ref="Q43:S43"/>
    <mergeCell ref="C44:H44"/>
    <mergeCell ref="I44:J44"/>
    <mergeCell ref="K44:N44"/>
    <mergeCell ref="J48:S48"/>
    <mergeCell ref="A40:D40"/>
    <mergeCell ref="F35:K35"/>
    <mergeCell ref="L35:R35"/>
    <mergeCell ref="A17:C17"/>
    <mergeCell ref="A13:B13"/>
    <mergeCell ref="A37:S37"/>
    <mergeCell ref="A39:S39"/>
    <mergeCell ref="I45:J45"/>
    <mergeCell ref="K45:S45"/>
    <mergeCell ref="Q44:S44"/>
    <mergeCell ref="C45:H45"/>
    <mergeCell ref="E40:S40"/>
    <mergeCell ref="Q30:S30"/>
    <mergeCell ref="Q31:S31"/>
    <mergeCell ref="A18:I18"/>
    <mergeCell ref="J18:S18"/>
    <mergeCell ref="Q27:S27"/>
    <mergeCell ref="Q28:S28"/>
    <mergeCell ref="Q29:S29"/>
    <mergeCell ref="D17:I17"/>
    <mergeCell ref="J17:S17"/>
    <mergeCell ref="E14:F14"/>
    <mergeCell ref="K14:S14"/>
    <mergeCell ref="E15:S15"/>
    <mergeCell ref="I6:K6"/>
    <mergeCell ref="P6:Q6"/>
    <mergeCell ref="K11:S11"/>
    <mergeCell ref="C13:D13"/>
    <mergeCell ref="E13:F13"/>
    <mergeCell ref="H13:I13"/>
    <mergeCell ref="K13:S13"/>
    <mergeCell ref="A11:I11"/>
    <mergeCell ref="A12:I12"/>
    <mergeCell ref="K12:S12"/>
    <mergeCell ref="A10:I10"/>
    <mergeCell ref="K10:S10"/>
    <mergeCell ref="E5:L5"/>
    <mergeCell ref="R7:S7"/>
    <mergeCell ref="A8:I8"/>
    <mergeCell ref="K8:S8"/>
    <mergeCell ref="A9:I9"/>
    <mergeCell ref="A7:C7"/>
    <mergeCell ref="D7:F7"/>
    <mergeCell ref="G7:K7"/>
    <mergeCell ref="N5:Q5"/>
    <mergeCell ref="R5:S5"/>
    <mergeCell ref="A5:D5"/>
    <mergeCell ref="L6:N6"/>
    <mergeCell ref="R6:S6"/>
    <mergeCell ref="K9:S9"/>
    <mergeCell ref="P7:Q7"/>
    <mergeCell ref="A6:E6"/>
    <mergeCell ref="A1:S1"/>
    <mergeCell ref="A2:B2"/>
    <mergeCell ref="C2:J2"/>
    <mergeCell ref="K2:M2"/>
    <mergeCell ref="N2:S2"/>
    <mergeCell ref="N3:S3"/>
    <mergeCell ref="A4:D4"/>
    <mergeCell ref="E4:L4"/>
    <mergeCell ref="N4:Q4"/>
    <mergeCell ref="R4:S4"/>
    <mergeCell ref="A3:D3"/>
    <mergeCell ref="E3:J3"/>
    <mergeCell ref="K3:M3"/>
  </mergeCells>
  <conditionalFormatting sqref="C50:I51">
    <cfRule type="cellIs" dxfId="37" priority="13" stopIfTrue="1" operator="between">
      <formula>"A"</formula>
      <formula>"Z"</formula>
    </cfRule>
    <cfRule type="expression" dxfId="36" priority="14" stopIfTrue="1">
      <formula>$C$50</formula>
    </cfRule>
  </conditionalFormatting>
  <conditionalFormatting sqref="O50:S51">
    <cfRule type="expression" dxfId="35" priority="15" stopIfTrue="1">
      <formula>$O$50</formula>
    </cfRule>
    <cfRule type="cellIs" dxfId="34" priority="16" stopIfTrue="1" operator="between">
      <formula>"A"</formula>
      <formula>"Z"</formula>
    </cfRule>
  </conditionalFormatting>
  <conditionalFormatting sqref="D49:N49">
    <cfRule type="cellIs" dxfId="33" priority="17" stopIfTrue="1" operator="between">
      <formula>"A"</formula>
      <formula>"Z"</formula>
    </cfRule>
    <cfRule type="expression" dxfId="32" priority="18" stopIfTrue="1">
      <formula>$D$49</formula>
    </cfRule>
  </conditionalFormatting>
  <conditionalFormatting sqref="B46:H46">
    <cfRule type="cellIs" dxfId="31" priority="19" stopIfTrue="1" operator="between">
      <formula>"A"</formula>
      <formula>"Z"</formula>
    </cfRule>
    <cfRule type="expression" dxfId="30" priority="20" stopIfTrue="1">
      <formula>$B$45</formula>
    </cfRule>
  </conditionalFormatting>
  <conditionalFormatting sqref="K46">
    <cfRule type="cellIs" dxfId="29" priority="21" stopIfTrue="1" operator="between">
      <formula>"A"</formula>
      <formula>"Z"</formula>
    </cfRule>
    <cfRule type="expression" dxfId="28" priority="22" stopIfTrue="1">
      <formula>$J$45</formula>
    </cfRule>
  </conditionalFormatting>
  <conditionalFormatting sqref="E40">
    <cfRule type="cellIs" dxfId="27" priority="23" stopIfTrue="1" operator="between">
      <formula>"A"</formula>
      <formula>"Z"</formula>
    </cfRule>
    <cfRule type="expression" dxfId="26" priority="24" stopIfTrue="1">
      <formula>$E$40</formula>
    </cfRule>
  </conditionalFormatting>
  <conditionalFormatting sqref="D41:E41">
    <cfRule type="cellIs" dxfId="25" priority="25" stopIfTrue="1" operator="between">
      <formula>"A"</formula>
      <formula>"Z"</formula>
    </cfRule>
    <cfRule type="expression" dxfId="24" priority="26" stopIfTrue="1">
      <formula>$D$41</formula>
    </cfRule>
  </conditionalFormatting>
  <conditionalFormatting sqref="N38:O38">
    <cfRule type="cellIs" dxfId="23" priority="27" stopIfTrue="1" operator="between">
      <formula>"A"</formula>
      <formula>"Z"</formula>
    </cfRule>
    <cfRule type="expression" dxfId="22" priority="28" stopIfTrue="1">
      <formula>$O$38</formula>
    </cfRule>
  </conditionalFormatting>
  <conditionalFormatting sqref="F35:L35">
    <cfRule type="cellIs" dxfId="21" priority="29" stopIfTrue="1" operator="between">
      <formula>"A"</formula>
      <formula>"Z"</formula>
    </cfRule>
    <cfRule type="expression" dxfId="20" priority="30" stopIfTrue="1">
      <formula>$F$35</formula>
    </cfRule>
  </conditionalFormatting>
  <conditionalFormatting sqref="J17">
    <cfRule type="cellIs" dxfId="19" priority="31" stopIfTrue="1" operator="between">
      <formula>"A"</formula>
      <formula>"Z"</formula>
    </cfRule>
    <cfRule type="expression" dxfId="18" priority="32" stopIfTrue="1">
      <formula>$J$17</formula>
    </cfRule>
  </conditionalFormatting>
  <conditionalFormatting sqref="J18">
    <cfRule type="cellIs" dxfId="17" priority="33" stopIfTrue="1" operator="between">
      <formula>"A"</formula>
      <formula>"Z"</formula>
    </cfRule>
    <cfRule type="expression" dxfId="16" priority="34" stopIfTrue="1">
      <formula>$J$18</formula>
    </cfRule>
  </conditionalFormatting>
  <conditionalFormatting sqref="G13">
    <cfRule type="cellIs" dxfId="15" priority="35" stopIfTrue="1" operator="between">
      <formula>"B"</formula>
      <formula>"J"</formula>
    </cfRule>
  </conditionalFormatting>
  <conditionalFormatting sqref="E14:F14">
    <cfRule type="expression" dxfId="14" priority="36" stopIfTrue="1">
      <formula>$E$13</formula>
    </cfRule>
  </conditionalFormatting>
  <conditionalFormatting sqref="R4:S4">
    <cfRule type="expression" dxfId="13" priority="37" stopIfTrue="1">
      <formula>#REF!</formula>
    </cfRule>
  </conditionalFormatting>
  <conditionalFormatting sqref="R5:S5">
    <cfRule type="expression" dxfId="12" priority="38" stopIfTrue="1">
      <formula>#REF!</formula>
    </cfRule>
  </conditionalFormatting>
  <conditionalFormatting sqref="Q38">
    <cfRule type="cellIs" dxfId="11" priority="11" stopIfTrue="1" operator="between">
      <formula>"A"</formula>
      <formula>"Z"</formula>
    </cfRule>
    <cfRule type="expression" dxfId="10" priority="12" stopIfTrue="1">
      <formula>$O$38</formula>
    </cfRule>
  </conditionalFormatting>
  <conditionalFormatting sqref="B45:H45">
    <cfRule type="cellIs" dxfId="9" priority="1" stopIfTrue="1" operator="between">
      <formula>"A"</formula>
      <formula>"Z"</formula>
    </cfRule>
    <cfRule type="expression" dxfId="8" priority="2" stopIfTrue="1">
      <formula>$B$45</formula>
    </cfRule>
  </conditionalFormatting>
  <conditionalFormatting sqref="K45">
    <cfRule type="cellIs" dxfId="7" priority="3" stopIfTrue="1" operator="between">
      <formula>"A"</formula>
      <formula>"Z"</formula>
    </cfRule>
    <cfRule type="expression" dxfId="6" priority="4" stopIfTrue="1">
      <formula>$J$45</formula>
    </cfRule>
  </conditionalFormatting>
  <conditionalFormatting sqref="C44:H44">
    <cfRule type="cellIs" dxfId="5" priority="5" stopIfTrue="1" operator="between">
      <formula>"A"</formula>
      <formula>"Z"</formula>
    </cfRule>
    <cfRule type="expression" dxfId="4" priority="6" stopIfTrue="1">
      <formula>$C$44</formula>
    </cfRule>
  </conditionalFormatting>
  <conditionalFormatting sqref="K44:O44">
    <cfRule type="expression" dxfId="3" priority="7" stopIfTrue="1">
      <formula>$K$44</formula>
    </cfRule>
    <cfRule type="cellIs" dxfId="2" priority="8" stopIfTrue="1" operator="between">
      <formula>"A"</formula>
      <formula>"Z"</formula>
    </cfRule>
  </conditionalFormatting>
  <conditionalFormatting sqref="F43:N43">
    <cfRule type="cellIs" dxfId="1" priority="9" stopIfTrue="1" operator="between">
      <formula>"A"</formula>
      <formula>"Z"</formula>
    </cfRule>
    <cfRule type="expression" dxfId="0" priority="10" stopIfTrue="1">
      <formula>$F$43</formula>
    </cfRule>
  </conditionalFormatting>
  <printOptions horizontalCentered="1" verticalCentered="1"/>
  <pageMargins left="0.28000000000000003" right="0.16" top="0.22" bottom="0.2" header="0.17" footer="0.17"/>
  <pageSetup scale="92" orientation="portrait" horizont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5</xdr:col>
                    <xdr:colOff>19050</xdr:colOff>
                    <xdr:row>4</xdr:row>
                    <xdr:rowOff>219075</xdr:rowOff>
                  </from>
                  <to>
                    <xdr:col>6</xdr:col>
                    <xdr:colOff>28575</xdr:colOff>
                    <xdr:row>5</xdr:row>
                    <xdr:rowOff>209550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6</xdr:col>
                    <xdr:colOff>171450</xdr:colOff>
                    <xdr:row>4</xdr:row>
                    <xdr:rowOff>219075</xdr:rowOff>
                  </from>
                  <to>
                    <xdr:col>7</xdr:col>
                    <xdr:colOff>161925</xdr:colOff>
                    <xdr:row>5</xdr:row>
                    <xdr:rowOff>209550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10</xdr:col>
                    <xdr:colOff>342900</xdr:colOff>
                    <xdr:row>14</xdr:row>
                    <xdr:rowOff>152400</xdr:rowOff>
                  </from>
                  <to>
                    <xdr:col>11</xdr:col>
                    <xdr:colOff>361950</xdr:colOff>
                    <xdr:row>16</xdr:row>
                    <xdr:rowOff>9525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12</xdr:col>
                    <xdr:colOff>152400</xdr:colOff>
                    <xdr:row>14</xdr:row>
                    <xdr:rowOff>152400</xdr:rowOff>
                  </from>
                  <to>
                    <xdr:col>12</xdr:col>
                    <xdr:colOff>523875</xdr:colOff>
                    <xdr:row>16</xdr:row>
                    <xdr:rowOff>9525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14</xdr:col>
                    <xdr:colOff>19050</xdr:colOff>
                    <xdr:row>14</xdr:row>
                    <xdr:rowOff>152400</xdr:rowOff>
                  </from>
                  <to>
                    <xdr:col>17</xdr:col>
                    <xdr:colOff>123825</xdr:colOff>
                    <xdr:row>16</xdr:row>
                    <xdr:rowOff>9525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19050</xdr:colOff>
                    <xdr:row>19</xdr:row>
                    <xdr:rowOff>190500</xdr:rowOff>
                  </from>
                  <to>
                    <xdr:col>3</xdr:col>
                    <xdr:colOff>247650</xdr:colOff>
                    <xdr:row>21</xdr:row>
                    <xdr:rowOff>47625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0</xdr:col>
                    <xdr:colOff>19050</xdr:colOff>
                    <xdr:row>21</xdr:row>
                    <xdr:rowOff>133350</xdr:rowOff>
                  </from>
                  <to>
                    <xdr:col>8</xdr:col>
                    <xdr:colOff>247650</xdr:colOff>
                    <xdr:row>23</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0</xdr:col>
                    <xdr:colOff>19050</xdr:colOff>
                    <xdr:row>23</xdr:row>
                    <xdr:rowOff>133350</xdr:rowOff>
                  </from>
                  <to>
                    <xdr:col>5</xdr:col>
                    <xdr:colOff>257175</xdr:colOff>
                    <xdr:row>25</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9</xdr:col>
                    <xdr:colOff>333375</xdr:colOff>
                    <xdr:row>19</xdr:row>
                    <xdr:rowOff>190500</xdr:rowOff>
                  </from>
                  <to>
                    <xdr:col>16</xdr:col>
                    <xdr:colOff>371475</xdr:colOff>
                    <xdr:row>21</xdr:row>
                    <xdr:rowOff>47625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0</xdr:col>
                    <xdr:colOff>19050</xdr:colOff>
                    <xdr:row>20</xdr:row>
                    <xdr:rowOff>142875</xdr:rowOff>
                  </from>
                  <to>
                    <xdr:col>4</xdr:col>
                    <xdr:colOff>285750</xdr:colOff>
                    <xdr:row>22</xdr:row>
                    <xdr:rowOff>38100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0</xdr:col>
                    <xdr:colOff>19050</xdr:colOff>
                    <xdr:row>22</xdr:row>
                    <xdr:rowOff>133350</xdr:rowOff>
                  </from>
                  <to>
                    <xdr:col>4</xdr:col>
                    <xdr:colOff>352425</xdr:colOff>
                    <xdr:row>24</xdr:row>
                    <xdr:rowOff>28575</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333375</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9</xdr:col>
                    <xdr:colOff>333375</xdr:colOff>
                    <xdr:row>21</xdr:row>
                    <xdr:rowOff>133350</xdr:rowOff>
                  </from>
                  <to>
                    <xdr:col>16</xdr:col>
                    <xdr:colOff>114300</xdr:colOff>
                    <xdr:row>23</xdr:row>
                    <xdr:rowOff>28575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333375</xdr:colOff>
                    <xdr:row>23</xdr:row>
                    <xdr:rowOff>133350</xdr:rowOff>
                  </from>
                  <to>
                    <xdr:col>17</xdr:col>
                    <xdr:colOff>76200</xdr:colOff>
                    <xdr:row>25</xdr:row>
                    <xdr:rowOff>28575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333375</xdr:colOff>
                    <xdr:row>22</xdr:row>
                    <xdr:rowOff>133350</xdr:rowOff>
                  </from>
                  <to>
                    <xdr:col>14</xdr:col>
                    <xdr:colOff>285750</xdr:colOff>
                    <xdr:row>24</xdr:row>
                    <xdr:rowOff>28575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0</xdr:col>
                    <xdr:colOff>19050</xdr:colOff>
                    <xdr:row>25</xdr:row>
                    <xdr:rowOff>190500</xdr:rowOff>
                  </from>
                  <to>
                    <xdr:col>16</xdr:col>
                    <xdr:colOff>66675</xdr:colOff>
                    <xdr:row>27</xdr:row>
                    <xdr:rowOff>47625</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0</xdr:col>
                    <xdr:colOff>19050</xdr:colOff>
                    <xdr:row>28</xdr:row>
                    <xdr:rowOff>133350</xdr:rowOff>
                  </from>
                  <to>
                    <xdr:col>9</xdr:col>
                    <xdr:colOff>171450</xdr:colOff>
                    <xdr:row>30</xdr:row>
                    <xdr:rowOff>28575</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0</xdr:col>
                    <xdr:colOff>19050</xdr:colOff>
                    <xdr:row>26</xdr:row>
                    <xdr:rowOff>142875</xdr:rowOff>
                  </from>
                  <to>
                    <xdr:col>12</xdr:col>
                    <xdr:colOff>457200</xdr:colOff>
                    <xdr:row>28</xdr:row>
                    <xdr:rowOff>38100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0</xdr:col>
                    <xdr:colOff>19050</xdr:colOff>
                    <xdr:row>27</xdr:row>
                    <xdr:rowOff>133350</xdr:rowOff>
                  </from>
                  <to>
                    <xdr:col>12</xdr:col>
                    <xdr:colOff>466725</xdr:colOff>
                    <xdr:row>29</xdr:row>
                    <xdr:rowOff>28575</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0</xdr:col>
                    <xdr:colOff>19050</xdr:colOff>
                    <xdr:row>29</xdr:row>
                    <xdr:rowOff>123825</xdr:rowOff>
                  </from>
                  <to>
                    <xdr:col>15</xdr:col>
                    <xdr:colOff>104775</xdr:colOff>
                    <xdr:row>31</xdr:row>
                    <xdr:rowOff>19050</xdr:rowOff>
                  </to>
                </anchor>
              </controlPr>
            </control>
          </mc:Choice>
        </mc:AlternateContent>
        <mc:AlternateContent xmlns:mc="http://schemas.openxmlformats.org/markup-compatibility/2006">
          <mc:Choice Requires="x14">
            <control shapeId="20501" r:id="rId24" name="Check Box 21">
              <controlPr locked="0" defaultSize="0" autoFill="0" autoLine="0" autoPict="0">
                <anchor moveWithCells="1">
                  <from>
                    <xdr:col>2</xdr:col>
                    <xdr:colOff>85725</xdr:colOff>
                    <xdr:row>31</xdr:row>
                    <xdr:rowOff>152400</xdr:rowOff>
                  </from>
                  <to>
                    <xdr:col>6</xdr:col>
                    <xdr:colOff>66675</xdr:colOff>
                    <xdr:row>33</xdr:row>
                    <xdr:rowOff>9525</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6</xdr:col>
                    <xdr:colOff>104775</xdr:colOff>
                    <xdr:row>31</xdr:row>
                    <xdr:rowOff>152400</xdr:rowOff>
                  </from>
                  <to>
                    <xdr:col>10</xdr:col>
                    <xdr:colOff>104775</xdr:colOff>
                    <xdr:row>33</xdr:row>
                    <xdr:rowOff>9525</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10</xdr:col>
                    <xdr:colOff>161925</xdr:colOff>
                    <xdr:row>31</xdr:row>
                    <xdr:rowOff>152400</xdr:rowOff>
                  </from>
                  <to>
                    <xdr:col>13</xdr:col>
                    <xdr:colOff>0</xdr:colOff>
                    <xdr:row>33</xdr:row>
                    <xdr:rowOff>9525</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13</xdr:col>
                    <xdr:colOff>228600</xdr:colOff>
                    <xdr:row>31</xdr:row>
                    <xdr:rowOff>152400</xdr:rowOff>
                  </from>
                  <to>
                    <xdr:col>17</xdr:col>
                    <xdr:colOff>276225</xdr:colOff>
                    <xdr:row>33</xdr:row>
                    <xdr:rowOff>9525</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7</xdr:col>
                    <xdr:colOff>361950</xdr:colOff>
                    <xdr:row>32</xdr:row>
                    <xdr:rowOff>133350</xdr:rowOff>
                  </from>
                  <to>
                    <xdr:col>8</xdr:col>
                    <xdr:colOff>352425</xdr:colOff>
                    <xdr:row>34</xdr:row>
                    <xdr:rowOff>28575</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9</xdr:col>
                    <xdr:colOff>19050</xdr:colOff>
                    <xdr:row>32</xdr:row>
                    <xdr:rowOff>133350</xdr:rowOff>
                  </from>
                  <to>
                    <xdr:col>10</xdr:col>
                    <xdr:colOff>9525</xdr:colOff>
                    <xdr:row>34</xdr:row>
                    <xdr:rowOff>28575</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8</xdr:col>
                    <xdr:colOff>0</xdr:colOff>
                    <xdr:row>41</xdr:row>
                    <xdr:rowOff>0</xdr:rowOff>
                  </from>
                  <to>
                    <xdr:col>9</xdr:col>
                    <xdr:colOff>38100</xdr:colOff>
                    <xdr:row>41</xdr:row>
                    <xdr:rowOff>219075</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9</xdr:col>
                    <xdr:colOff>171450</xdr:colOff>
                    <xdr:row>41</xdr:row>
                    <xdr:rowOff>0</xdr:rowOff>
                  </from>
                  <to>
                    <xdr:col>10</xdr:col>
                    <xdr:colOff>161925</xdr:colOff>
                    <xdr:row>41</xdr:row>
                    <xdr:rowOff>219075</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10</xdr:col>
                    <xdr:colOff>285750</xdr:colOff>
                    <xdr:row>41</xdr:row>
                    <xdr:rowOff>0</xdr:rowOff>
                  </from>
                  <to>
                    <xdr:col>11</xdr:col>
                    <xdr:colOff>342900</xdr:colOff>
                    <xdr:row>41</xdr:row>
                    <xdr:rowOff>219075</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3</xdr:col>
                    <xdr:colOff>38100</xdr:colOff>
                    <xdr:row>46</xdr:row>
                    <xdr:rowOff>133350</xdr:rowOff>
                  </from>
                  <to>
                    <xdr:col>4</xdr:col>
                    <xdr:colOff>333375</xdr:colOff>
                    <xdr:row>48</xdr:row>
                    <xdr:rowOff>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5</xdr:col>
                    <xdr:colOff>152400</xdr:colOff>
                    <xdr:row>46</xdr:row>
                    <xdr:rowOff>133350</xdr:rowOff>
                  </from>
                  <to>
                    <xdr:col>7</xdr:col>
                    <xdr:colOff>19050</xdr:colOff>
                    <xdr:row>48</xdr:row>
                    <xdr:rowOff>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7</xdr:col>
                    <xdr:colOff>200025</xdr:colOff>
                    <xdr:row>46</xdr:row>
                    <xdr:rowOff>133350</xdr:rowOff>
                  </from>
                  <to>
                    <xdr:col>8</xdr:col>
                    <xdr:colOff>333375</xdr:colOff>
                    <xdr:row>48</xdr:row>
                    <xdr:rowOff>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10</xdr:col>
                    <xdr:colOff>333375</xdr:colOff>
                    <xdr:row>18</xdr:row>
                    <xdr:rowOff>0</xdr:rowOff>
                  </from>
                  <to>
                    <xdr:col>11</xdr:col>
                    <xdr:colOff>352425</xdr:colOff>
                    <xdr:row>19</xdr:row>
                    <xdr:rowOff>57150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12</xdr:col>
                    <xdr:colOff>152400</xdr:colOff>
                    <xdr:row>18</xdr:row>
                    <xdr:rowOff>0</xdr:rowOff>
                  </from>
                  <to>
                    <xdr:col>12</xdr:col>
                    <xdr:colOff>523875</xdr:colOff>
                    <xdr:row>19</xdr:row>
                    <xdr:rowOff>57150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14</xdr:col>
                    <xdr:colOff>19050</xdr:colOff>
                    <xdr:row>18</xdr:row>
                    <xdr:rowOff>0</xdr:rowOff>
                  </from>
                  <to>
                    <xdr:col>17</xdr:col>
                    <xdr:colOff>95250</xdr:colOff>
                    <xdr:row>19</xdr:row>
                    <xdr:rowOff>57150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showGridLines="0" workbookViewId="0">
      <selection activeCell="D13" sqref="D13"/>
    </sheetView>
  </sheetViews>
  <sheetFormatPr defaultRowHeight="15"/>
  <cols>
    <col min="1" max="1" width="1.140625" customWidth="1"/>
    <col min="2" max="2" width="64.42578125" customWidth="1"/>
    <col min="3" max="3" width="1.5703125" customWidth="1"/>
    <col min="4" max="4" width="5.5703125" customWidth="1"/>
    <col min="5" max="6" width="16" customWidth="1"/>
  </cols>
  <sheetData>
    <row r="1" spans="2:6">
      <c r="B1" s="494" t="s">
        <v>606</v>
      </c>
      <c r="C1" s="494"/>
      <c r="D1" s="498"/>
      <c r="E1" s="498"/>
      <c r="F1" s="498"/>
    </row>
    <row r="2" spans="2:6">
      <c r="B2" s="494" t="s">
        <v>607</v>
      </c>
      <c r="C2" s="494"/>
      <c r="D2" s="498"/>
      <c r="E2" s="498"/>
      <c r="F2" s="498"/>
    </row>
    <row r="3" spans="2:6">
      <c r="B3" s="495"/>
      <c r="C3" s="495"/>
      <c r="D3" s="499"/>
      <c r="E3" s="499"/>
      <c r="F3" s="499"/>
    </row>
    <row r="4" spans="2:6" ht="60">
      <c r="B4" s="495" t="s">
        <v>608</v>
      </c>
      <c r="C4" s="495"/>
      <c r="D4" s="499"/>
      <c r="E4" s="499"/>
      <c r="F4" s="499"/>
    </row>
    <row r="5" spans="2:6">
      <c r="B5" s="495"/>
      <c r="C5" s="495"/>
      <c r="D5" s="499"/>
      <c r="E5" s="499"/>
      <c r="F5" s="499"/>
    </row>
    <row r="6" spans="2:6">
      <c r="B6" s="494" t="s">
        <v>609</v>
      </c>
      <c r="C6" s="494"/>
      <c r="D6" s="498"/>
      <c r="E6" s="498" t="s">
        <v>610</v>
      </c>
      <c r="F6" s="498" t="s">
        <v>611</v>
      </c>
    </row>
    <row r="7" spans="2:6" ht="15.75" thickBot="1">
      <c r="B7" s="495"/>
      <c r="C7" s="495"/>
      <c r="D7" s="499"/>
      <c r="E7" s="499"/>
      <c r="F7" s="499"/>
    </row>
    <row r="8" spans="2:6" ht="45.75" thickBot="1">
      <c r="B8" s="496" t="s">
        <v>612</v>
      </c>
      <c r="C8" s="497"/>
      <c r="D8" s="500"/>
      <c r="E8" s="500">
        <v>1</v>
      </c>
      <c r="F8" s="501" t="s">
        <v>613</v>
      </c>
    </row>
    <row r="9" spans="2:6">
      <c r="B9" s="495"/>
      <c r="C9" s="495"/>
      <c r="D9" s="499"/>
      <c r="E9" s="499"/>
      <c r="F9" s="499"/>
    </row>
    <row r="10" spans="2:6">
      <c r="B10" s="495"/>
      <c r="C10" s="495"/>
      <c r="D10" s="499"/>
      <c r="E10" s="499"/>
      <c r="F10" s="49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5"/>
  <sheetViews>
    <sheetView view="pageBreakPreview" topLeftCell="A13" zoomScaleNormal="100" zoomScaleSheetLayoutView="100" workbookViewId="0">
      <selection activeCell="E22" sqref="E22"/>
    </sheetView>
  </sheetViews>
  <sheetFormatPr defaultColWidth="11.42578125" defaultRowHeight="15"/>
  <cols>
    <col min="1" max="1" width="6.42578125" style="12" customWidth="1"/>
    <col min="2" max="2" width="33.140625" style="12" customWidth="1"/>
    <col min="3" max="7" width="8.42578125" style="12" customWidth="1"/>
    <col min="8" max="16384" width="11.42578125" style="12"/>
  </cols>
  <sheetData>
    <row r="1" spans="1:7" ht="32.25" customHeight="1" thickBot="1">
      <c r="A1" s="690" t="s">
        <v>62</v>
      </c>
      <c r="B1" s="691"/>
      <c r="C1" s="691"/>
      <c r="D1" s="691"/>
      <c r="E1" s="691"/>
      <c r="F1" s="691"/>
      <c r="G1" s="692"/>
    </row>
    <row r="2" spans="1:7" s="299" customFormat="1" ht="33" customHeight="1" thickBot="1">
      <c r="A2" s="294" t="s">
        <v>63</v>
      </c>
      <c r="B2" s="295" t="s">
        <v>64</v>
      </c>
      <c r="C2" s="296" t="s">
        <v>65</v>
      </c>
      <c r="D2" s="296" t="s">
        <v>66</v>
      </c>
      <c r="E2" s="297" t="s">
        <v>67</v>
      </c>
      <c r="F2" s="296" t="s">
        <v>68</v>
      </c>
      <c r="G2" s="298" t="s">
        <v>69</v>
      </c>
    </row>
    <row r="3" spans="1:7" ht="24" customHeight="1" thickBot="1">
      <c r="A3" s="693">
        <v>1</v>
      </c>
      <c r="B3" s="13" t="s">
        <v>70</v>
      </c>
      <c r="C3" s="13"/>
      <c r="D3" s="13"/>
      <c r="E3" s="13" t="s">
        <v>618</v>
      </c>
      <c r="F3" s="14"/>
      <c r="G3" s="168"/>
    </row>
    <row r="4" spans="1:7" ht="24" customHeight="1" thickBot="1">
      <c r="A4" s="694"/>
      <c r="B4" s="13" t="s">
        <v>72</v>
      </c>
      <c r="C4" s="13"/>
      <c r="D4" s="13"/>
      <c r="E4" s="13"/>
      <c r="F4" s="14"/>
      <c r="G4" s="168"/>
    </row>
    <row r="5" spans="1:7" ht="24" customHeight="1" thickBot="1">
      <c r="A5" s="695"/>
      <c r="B5" s="13" t="s">
        <v>73</v>
      </c>
      <c r="C5" s="13"/>
      <c r="D5" s="13"/>
      <c r="E5" s="13"/>
      <c r="F5" s="14"/>
      <c r="G5" s="168"/>
    </row>
    <row r="6" spans="1:7" ht="24" customHeight="1" thickBot="1">
      <c r="A6" s="169">
        <v>2</v>
      </c>
      <c r="B6" s="13" t="s">
        <v>74</v>
      </c>
      <c r="C6" s="13"/>
      <c r="D6" s="13"/>
      <c r="E6" s="13"/>
      <c r="F6" s="14"/>
      <c r="G6" s="168"/>
    </row>
    <row r="7" spans="1:7" ht="24" customHeight="1" thickBot="1">
      <c r="A7" s="169">
        <v>3</v>
      </c>
      <c r="B7" s="13" t="s">
        <v>75</v>
      </c>
      <c r="C7" s="13"/>
      <c r="D7" s="13"/>
      <c r="E7" s="13"/>
      <c r="F7" s="14"/>
      <c r="G7" s="168"/>
    </row>
    <row r="8" spans="1:7" ht="24" customHeight="1" thickBot="1">
      <c r="A8" s="169">
        <v>4</v>
      </c>
      <c r="B8" s="13" t="s">
        <v>76</v>
      </c>
      <c r="C8" s="13"/>
      <c r="D8" s="13"/>
      <c r="E8" s="14"/>
      <c r="F8" s="14"/>
      <c r="G8" s="168"/>
    </row>
    <row r="9" spans="1:7" ht="24" customHeight="1" thickBot="1">
      <c r="A9" s="169">
        <v>5</v>
      </c>
      <c r="B9" s="13" t="s">
        <v>77</v>
      </c>
      <c r="C9" s="13"/>
      <c r="D9" s="13"/>
      <c r="E9" s="13" t="s">
        <v>618</v>
      </c>
      <c r="F9" s="14"/>
      <c r="G9" s="168"/>
    </row>
    <row r="10" spans="1:7" ht="24" customHeight="1" thickBot="1">
      <c r="A10" s="169">
        <v>6</v>
      </c>
      <c r="B10" s="13" t="s">
        <v>78</v>
      </c>
      <c r="C10" s="13"/>
      <c r="D10" s="13"/>
      <c r="E10" s="13" t="s">
        <v>618</v>
      </c>
      <c r="F10" s="13"/>
      <c r="G10" s="168"/>
    </row>
    <row r="11" spans="1:7" ht="24" customHeight="1" thickBot="1">
      <c r="A11" s="169">
        <v>7</v>
      </c>
      <c r="B11" s="13" t="s">
        <v>25</v>
      </c>
      <c r="C11" s="13"/>
      <c r="D11" s="13"/>
      <c r="E11" s="13" t="s">
        <v>618</v>
      </c>
      <c r="F11" s="13"/>
      <c r="G11" s="168"/>
    </row>
    <row r="12" spans="1:7" ht="24" customHeight="1" thickBot="1">
      <c r="A12" s="169">
        <v>8</v>
      </c>
      <c r="B12" s="13" t="s">
        <v>79</v>
      </c>
      <c r="C12" s="13"/>
      <c r="D12" s="13"/>
      <c r="E12" s="13" t="s">
        <v>618</v>
      </c>
      <c r="F12" s="14"/>
      <c r="G12" s="168"/>
    </row>
    <row r="13" spans="1:7" ht="24" customHeight="1" thickBot="1">
      <c r="A13" s="169">
        <v>9</v>
      </c>
      <c r="B13" s="13" t="s">
        <v>80</v>
      </c>
      <c r="C13" s="13"/>
      <c r="D13" s="13"/>
      <c r="E13" s="13"/>
      <c r="F13" s="14"/>
      <c r="G13" s="168"/>
    </row>
    <row r="14" spans="1:7" ht="24" customHeight="1" thickBot="1">
      <c r="A14" s="169">
        <v>10</v>
      </c>
      <c r="B14" s="13" t="s">
        <v>81</v>
      </c>
      <c r="C14" s="13"/>
      <c r="D14" s="13"/>
      <c r="E14" s="13"/>
      <c r="F14" s="13"/>
      <c r="G14" s="168"/>
    </row>
    <row r="15" spans="1:7" ht="24" customHeight="1" thickBot="1">
      <c r="A15" s="169">
        <v>11</v>
      </c>
      <c r="B15" s="13" t="s">
        <v>82</v>
      </c>
      <c r="C15" s="13"/>
      <c r="D15" s="13"/>
      <c r="E15" s="13" t="s">
        <v>618</v>
      </c>
      <c r="F15" s="13"/>
      <c r="G15" s="168"/>
    </row>
    <row r="16" spans="1:7" ht="24" customHeight="1" thickBot="1">
      <c r="A16" s="169">
        <v>12</v>
      </c>
      <c r="B16" s="13" t="s">
        <v>83</v>
      </c>
      <c r="C16" s="13"/>
      <c r="D16" s="13"/>
      <c r="E16" s="13" t="s">
        <v>618</v>
      </c>
      <c r="F16" s="14"/>
      <c r="G16" s="168"/>
    </row>
    <row r="17" spans="1:7" ht="24" customHeight="1" thickBot="1">
      <c r="A17" s="169">
        <v>13</v>
      </c>
      <c r="B17" s="13" t="s">
        <v>84</v>
      </c>
      <c r="C17" s="13"/>
      <c r="D17" s="13"/>
      <c r="E17" s="13"/>
      <c r="F17" s="13"/>
      <c r="G17" s="168"/>
    </row>
    <row r="18" spans="1:7" ht="24" customHeight="1" thickBot="1">
      <c r="A18" s="169">
        <v>14</v>
      </c>
      <c r="B18" s="13" t="s">
        <v>85</v>
      </c>
      <c r="C18" s="13"/>
      <c r="D18" s="13"/>
      <c r="E18" s="13"/>
      <c r="F18" s="14"/>
      <c r="G18" s="168"/>
    </row>
    <row r="19" spans="1:7" ht="24" customHeight="1" thickBot="1">
      <c r="A19" s="169">
        <v>15</v>
      </c>
      <c r="B19" s="13" t="s">
        <v>86</v>
      </c>
      <c r="C19" s="13"/>
      <c r="D19" s="13"/>
      <c r="E19" s="13"/>
      <c r="F19" s="14"/>
      <c r="G19" s="168"/>
    </row>
    <row r="20" spans="1:7" ht="24" customHeight="1" thickBot="1">
      <c r="A20" s="169">
        <v>16</v>
      </c>
      <c r="B20" s="13" t="s">
        <v>87</v>
      </c>
      <c r="C20" s="13"/>
      <c r="D20" s="13"/>
      <c r="E20" s="13" t="s">
        <v>618</v>
      </c>
      <c r="F20" s="14"/>
      <c r="G20" s="168"/>
    </row>
    <row r="21" spans="1:7" ht="24" customHeight="1" thickBot="1">
      <c r="A21" s="169">
        <v>17</v>
      </c>
      <c r="B21" s="13" t="s">
        <v>88</v>
      </c>
      <c r="C21" s="13"/>
      <c r="D21" s="13"/>
      <c r="E21" s="13"/>
      <c r="F21" s="14"/>
      <c r="G21" s="168"/>
    </row>
    <row r="22" spans="1:7" ht="24" customHeight="1" thickBot="1">
      <c r="A22" s="169">
        <v>18</v>
      </c>
      <c r="B22" s="13" t="s">
        <v>89</v>
      </c>
      <c r="C22" s="13"/>
      <c r="D22" s="13"/>
      <c r="E22" s="13" t="s">
        <v>618</v>
      </c>
      <c r="F22" s="13"/>
      <c r="G22" s="168"/>
    </row>
    <row r="23" spans="1:7" ht="24" customHeight="1" thickBot="1">
      <c r="A23" s="169">
        <v>19</v>
      </c>
      <c r="B23" s="13" t="s">
        <v>90</v>
      </c>
      <c r="C23" s="13"/>
      <c r="D23" s="13"/>
      <c r="E23" s="13"/>
      <c r="F23" s="13"/>
      <c r="G23" s="168"/>
    </row>
    <row r="24" spans="1:7" ht="35.25" customHeight="1" thickBot="1">
      <c r="A24" s="696" t="s">
        <v>168</v>
      </c>
      <c r="B24" s="697"/>
      <c r="C24" s="697"/>
      <c r="D24" s="697"/>
      <c r="E24" s="697"/>
      <c r="F24" s="697"/>
      <c r="G24" s="698"/>
    </row>
    <row r="25" spans="1:7">
      <c r="A25" s="11" t="s">
        <v>266</v>
      </c>
      <c r="B25" s="11"/>
    </row>
  </sheetData>
  <mergeCells count="3">
    <mergeCell ref="A1:G1"/>
    <mergeCell ref="A3:A5"/>
    <mergeCell ref="A24:G24"/>
  </mergeCells>
  <printOptions horizontalCentered="1"/>
  <pageMargins left="0" right="0" top="0.25" bottom="0.25" header="0.3" footer="0.3"/>
  <pageSetup scale="114"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view="pageBreakPreview" topLeftCell="A28" zoomScale="115" zoomScaleNormal="100" zoomScaleSheetLayoutView="115" workbookViewId="0">
      <selection activeCell="C45" sqref="C45"/>
    </sheetView>
  </sheetViews>
  <sheetFormatPr defaultRowHeight="15"/>
  <cols>
    <col min="13" max="13" width="10.85546875" customWidth="1"/>
  </cols>
  <sheetData/>
  <pageMargins left="0" right="0" top="0" bottom="0" header="0" footer="0"/>
  <pageSetup scale="11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936"/>
  <sheetViews>
    <sheetView tabSelected="1" view="pageBreakPreview" zoomScale="70" zoomScaleNormal="55" zoomScaleSheetLayoutView="70" workbookViewId="0">
      <selection activeCell="M10" sqref="M10"/>
    </sheetView>
  </sheetViews>
  <sheetFormatPr defaultRowHeight="15"/>
  <cols>
    <col min="1" max="1" width="10.7109375" customWidth="1"/>
    <col min="2" max="2" width="24.7109375" customWidth="1"/>
    <col min="3" max="3" width="11" customWidth="1"/>
    <col min="4" max="4" width="13" customWidth="1"/>
    <col min="5" max="5" width="12.5703125" customWidth="1"/>
    <col min="6" max="6" width="9.7109375" customWidth="1"/>
    <col min="7" max="7" width="3.140625" customWidth="1"/>
    <col min="8" max="8" width="32.28515625" customWidth="1"/>
    <col min="9" max="9" width="34.5703125" customWidth="1"/>
    <col min="10" max="10" width="9.7109375" customWidth="1"/>
    <col min="11" max="11" width="20.85546875" bestFit="1" customWidth="1"/>
    <col min="257" max="257" width="7.5703125" customWidth="1"/>
    <col min="258" max="258" width="16.140625" customWidth="1"/>
    <col min="259" max="259" width="11" customWidth="1"/>
    <col min="260" max="260" width="13" customWidth="1"/>
    <col min="261" max="261" width="11.42578125" customWidth="1"/>
    <col min="262" max="262" width="9.7109375" customWidth="1"/>
    <col min="263" max="263" width="3.140625" customWidth="1"/>
    <col min="264" max="264" width="20.5703125" customWidth="1"/>
    <col min="266" max="266" width="8.5703125" customWidth="1"/>
    <col min="267" max="267" width="16.5703125" customWidth="1"/>
    <col min="513" max="513" width="7.5703125" customWidth="1"/>
    <col min="514" max="514" width="16.140625" customWidth="1"/>
    <col min="515" max="515" width="11" customWidth="1"/>
    <col min="516" max="516" width="13" customWidth="1"/>
    <col min="517" max="517" width="11.42578125" customWidth="1"/>
    <col min="518" max="518" width="9.7109375" customWidth="1"/>
    <col min="519" max="519" width="3.140625" customWidth="1"/>
    <col min="520" max="520" width="20.5703125" customWidth="1"/>
    <col min="522" max="522" width="8.5703125" customWidth="1"/>
    <col min="523" max="523" width="16.5703125" customWidth="1"/>
    <col min="769" max="769" width="7.5703125" customWidth="1"/>
    <col min="770" max="770" width="16.140625" customWidth="1"/>
    <col min="771" max="771" width="11" customWidth="1"/>
    <col min="772" max="772" width="13" customWidth="1"/>
    <col min="773" max="773" width="11.42578125" customWidth="1"/>
    <col min="774" max="774" width="9.7109375" customWidth="1"/>
    <col min="775" max="775" width="3.140625" customWidth="1"/>
    <col min="776" max="776" width="20.5703125" customWidth="1"/>
    <col min="778" max="778" width="8.5703125" customWidth="1"/>
    <col min="779" max="779" width="16.5703125" customWidth="1"/>
    <col min="1025" max="1025" width="7.5703125" customWidth="1"/>
    <col min="1026" max="1026" width="16.140625" customWidth="1"/>
    <col min="1027" max="1027" width="11" customWidth="1"/>
    <col min="1028" max="1028" width="13" customWidth="1"/>
    <col min="1029" max="1029" width="11.42578125" customWidth="1"/>
    <col min="1030" max="1030" width="9.7109375" customWidth="1"/>
    <col min="1031" max="1031" width="3.140625" customWidth="1"/>
    <col min="1032" max="1032" width="20.5703125" customWidth="1"/>
    <col min="1034" max="1034" width="8.5703125" customWidth="1"/>
    <col min="1035" max="1035" width="16.5703125" customWidth="1"/>
    <col min="1281" max="1281" width="7.5703125" customWidth="1"/>
    <col min="1282" max="1282" width="16.140625" customWidth="1"/>
    <col min="1283" max="1283" width="11" customWidth="1"/>
    <col min="1284" max="1284" width="13" customWidth="1"/>
    <col min="1285" max="1285" width="11.42578125" customWidth="1"/>
    <col min="1286" max="1286" width="9.7109375" customWidth="1"/>
    <col min="1287" max="1287" width="3.140625" customWidth="1"/>
    <col min="1288" max="1288" width="20.5703125" customWidth="1"/>
    <col min="1290" max="1290" width="8.5703125" customWidth="1"/>
    <col min="1291" max="1291" width="16.5703125" customWidth="1"/>
    <col min="1537" max="1537" width="7.5703125" customWidth="1"/>
    <col min="1538" max="1538" width="16.140625" customWidth="1"/>
    <col min="1539" max="1539" width="11" customWidth="1"/>
    <col min="1540" max="1540" width="13" customWidth="1"/>
    <col min="1541" max="1541" width="11.42578125" customWidth="1"/>
    <col min="1542" max="1542" width="9.7109375" customWidth="1"/>
    <col min="1543" max="1543" width="3.140625" customWidth="1"/>
    <col min="1544" max="1544" width="20.5703125" customWidth="1"/>
    <col min="1546" max="1546" width="8.5703125" customWidth="1"/>
    <col min="1547" max="1547" width="16.5703125" customWidth="1"/>
    <col min="1793" max="1793" width="7.5703125" customWidth="1"/>
    <col min="1794" max="1794" width="16.140625" customWidth="1"/>
    <col min="1795" max="1795" width="11" customWidth="1"/>
    <col min="1796" max="1796" width="13" customWidth="1"/>
    <col min="1797" max="1797" width="11.42578125" customWidth="1"/>
    <col min="1798" max="1798" width="9.7109375" customWidth="1"/>
    <col min="1799" max="1799" width="3.140625" customWidth="1"/>
    <col min="1800" max="1800" width="20.5703125" customWidth="1"/>
    <col min="1802" max="1802" width="8.5703125" customWidth="1"/>
    <col min="1803" max="1803" width="16.5703125" customWidth="1"/>
    <col min="2049" max="2049" width="7.5703125" customWidth="1"/>
    <col min="2050" max="2050" width="16.140625" customWidth="1"/>
    <col min="2051" max="2051" width="11" customWidth="1"/>
    <col min="2052" max="2052" width="13" customWidth="1"/>
    <col min="2053" max="2053" width="11.42578125" customWidth="1"/>
    <col min="2054" max="2054" width="9.7109375" customWidth="1"/>
    <col min="2055" max="2055" width="3.140625" customWidth="1"/>
    <col min="2056" max="2056" width="20.5703125" customWidth="1"/>
    <col min="2058" max="2058" width="8.5703125" customWidth="1"/>
    <col min="2059" max="2059" width="16.5703125" customWidth="1"/>
    <col min="2305" max="2305" width="7.5703125" customWidth="1"/>
    <col min="2306" max="2306" width="16.140625" customWidth="1"/>
    <col min="2307" max="2307" width="11" customWidth="1"/>
    <col min="2308" max="2308" width="13" customWidth="1"/>
    <col min="2309" max="2309" width="11.42578125" customWidth="1"/>
    <col min="2310" max="2310" width="9.7109375" customWidth="1"/>
    <col min="2311" max="2311" width="3.140625" customWidth="1"/>
    <col min="2312" max="2312" width="20.5703125" customWidth="1"/>
    <col min="2314" max="2314" width="8.5703125" customWidth="1"/>
    <col min="2315" max="2315" width="16.5703125" customWidth="1"/>
    <col min="2561" max="2561" width="7.5703125" customWidth="1"/>
    <col min="2562" max="2562" width="16.140625" customWidth="1"/>
    <col min="2563" max="2563" width="11" customWidth="1"/>
    <col min="2564" max="2564" width="13" customWidth="1"/>
    <col min="2565" max="2565" width="11.42578125" customWidth="1"/>
    <col min="2566" max="2566" width="9.7109375" customWidth="1"/>
    <col min="2567" max="2567" width="3.140625" customWidth="1"/>
    <col min="2568" max="2568" width="20.5703125" customWidth="1"/>
    <col min="2570" max="2570" width="8.5703125" customWidth="1"/>
    <col min="2571" max="2571" width="16.5703125" customWidth="1"/>
    <col min="2817" max="2817" width="7.5703125" customWidth="1"/>
    <col min="2818" max="2818" width="16.140625" customWidth="1"/>
    <col min="2819" max="2819" width="11" customWidth="1"/>
    <col min="2820" max="2820" width="13" customWidth="1"/>
    <col min="2821" max="2821" width="11.42578125" customWidth="1"/>
    <col min="2822" max="2822" width="9.7109375" customWidth="1"/>
    <col min="2823" max="2823" width="3.140625" customWidth="1"/>
    <col min="2824" max="2824" width="20.5703125" customWidth="1"/>
    <col min="2826" max="2826" width="8.5703125" customWidth="1"/>
    <col min="2827" max="2827" width="16.5703125" customWidth="1"/>
    <col min="3073" max="3073" width="7.5703125" customWidth="1"/>
    <col min="3074" max="3074" width="16.140625" customWidth="1"/>
    <col min="3075" max="3075" width="11" customWidth="1"/>
    <col min="3076" max="3076" width="13" customWidth="1"/>
    <col min="3077" max="3077" width="11.42578125" customWidth="1"/>
    <col min="3078" max="3078" width="9.7109375" customWidth="1"/>
    <col min="3079" max="3079" width="3.140625" customWidth="1"/>
    <col min="3080" max="3080" width="20.5703125" customWidth="1"/>
    <col min="3082" max="3082" width="8.5703125" customWidth="1"/>
    <col min="3083" max="3083" width="16.5703125" customWidth="1"/>
    <col min="3329" max="3329" width="7.5703125" customWidth="1"/>
    <col min="3330" max="3330" width="16.140625" customWidth="1"/>
    <col min="3331" max="3331" width="11" customWidth="1"/>
    <col min="3332" max="3332" width="13" customWidth="1"/>
    <col min="3333" max="3333" width="11.42578125" customWidth="1"/>
    <col min="3334" max="3334" width="9.7109375" customWidth="1"/>
    <col min="3335" max="3335" width="3.140625" customWidth="1"/>
    <col min="3336" max="3336" width="20.5703125" customWidth="1"/>
    <col min="3338" max="3338" width="8.5703125" customWidth="1"/>
    <col min="3339" max="3339" width="16.5703125" customWidth="1"/>
    <col min="3585" max="3585" width="7.5703125" customWidth="1"/>
    <col min="3586" max="3586" width="16.140625" customWidth="1"/>
    <col min="3587" max="3587" width="11" customWidth="1"/>
    <col min="3588" max="3588" width="13" customWidth="1"/>
    <col min="3589" max="3589" width="11.42578125" customWidth="1"/>
    <col min="3590" max="3590" width="9.7109375" customWidth="1"/>
    <col min="3591" max="3591" width="3.140625" customWidth="1"/>
    <col min="3592" max="3592" width="20.5703125" customWidth="1"/>
    <col min="3594" max="3594" width="8.5703125" customWidth="1"/>
    <col min="3595" max="3595" width="16.5703125" customWidth="1"/>
    <col min="3841" max="3841" width="7.5703125" customWidth="1"/>
    <col min="3842" max="3842" width="16.140625" customWidth="1"/>
    <col min="3843" max="3843" width="11" customWidth="1"/>
    <col min="3844" max="3844" width="13" customWidth="1"/>
    <col min="3845" max="3845" width="11.42578125" customWidth="1"/>
    <col min="3846" max="3846" width="9.7109375" customWidth="1"/>
    <col min="3847" max="3847" width="3.140625" customWidth="1"/>
    <col min="3848" max="3848" width="20.5703125" customWidth="1"/>
    <col min="3850" max="3850" width="8.5703125" customWidth="1"/>
    <col min="3851" max="3851" width="16.5703125" customWidth="1"/>
    <col min="4097" max="4097" width="7.5703125" customWidth="1"/>
    <col min="4098" max="4098" width="16.140625" customWidth="1"/>
    <col min="4099" max="4099" width="11" customWidth="1"/>
    <col min="4100" max="4100" width="13" customWidth="1"/>
    <col min="4101" max="4101" width="11.42578125" customWidth="1"/>
    <col min="4102" max="4102" width="9.7109375" customWidth="1"/>
    <col min="4103" max="4103" width="3.140625" customWidth="1"/>
    <col min="4104" max="4104" width="20.5703125" customWidth="1"/>
    <col min="4106" max="4106" width="8.5703125" customWidth="1"/>
    <col min="4107" max="4107" width="16.5703125" customWidth="1"/>
    <col min="4353" max="4353" width="7.5703125" customWidth="1"/>
    <col min="4354" max="4354" width="16.140625" customWidth="1"/>
    <col min="4355" max="4355" width="11" customWidth="1"/>
    <col min="4356" max="4356" width="13" customWidth="1"/>
    <col min="4357" max="4357" width="11.42578125" customWidth="1"/>
    <col min="4358" max="4358" width="9.7109375" customWidth="1"/>
    <col min="4359" max="4359" width="3.140625" customWidth="1"/>
    <col min="4360" max="4360" width="20.5703125" customWidth="1"/>
    <col min="4362" max="4362" width="8.5703125" customWidth="1"/>
    <col min="4363" max="4363" width="16.5703125" customWidth="1"/>
    <col min="4609" max="4609" width="7.5703125" customWidth="1"/>
    <col min="4610" max="4610" width="16.140625" customWidth="1"/>
    <col min="4611" max="4611" width="11" customWidth="1"/>
    <col min="4612" max="4612" width="13" customWidth="1"/>
    <col min="4613" max="4613" width="11.42578125" customWidth="1"/>
    <col min="4614" max="4614" width="9.7109375" customWidth="1"/>
    <col min="4615" max="4615" width="3.140625" customWidth="1"/>
    <col min="4616" max="4616" width="20.5703125" customWidth="1"/>
    <col min="4618" max="4618" width="8.5703125" customWidth="1"/>
    <col min="4619" max="4619" width="16.5703125" customWidth="1"/>
    <col min="4865" max="4865" width="7.5703125" customWidth="1"/>
    <col min="4866" max="4866" width="16.140625" customWidth="1"/>
    <col min="4867" max="4867" width="11" customWidth="1"/>
    <col min="4868" max="4868" width="13" customWidth="1"/>
    <col min="4869" max="4869" width="11.42578125" customWidth="1"/>
    <col min="4870" max="4870" width="9.7109375" customWidth="1"/>
    <col min="4871" max="4871" width="3.140625" customWidth="1"/>
    <col min="4872" max="4872" width="20.5703125" customWidth="1"/>
    <col min="4874" max="4874" width="8.5703125" customWidth="1"/>
    <col min="4875" max="4875" width="16.5703125" customWidth="1"/>
    <col min="5121" max="5121" width="7.5703125" customWidth="1"/>
    <col min="5122" max="5122" width="16.140625" customWidth="1"/>
    <col min="5123" max="5123" width="11" customWidth="1"/>
    <col min="5124" max="5124" width="13" customWidth="1"/>
    <col min="5125" max="5125" width="11.42578125" customWidth="1"/>
    <col min="5126" max="5126" width="9.7109375" customWidth="1"/>
    <col min="5127" max="5127" width="3.140625" customWidth="1"/>
    <col min="5128" max="5128" width="20.5703125" customWidth="1"/>
    <col min="5130" max="5130" width="8.5703125" customWidth="1"/>
    <col min="5131" max="5131" width="16.5703125" customWidth="1"/>
    <col min="5377" max="5377" width="7.5703125" customWidth="1"/>
    <col min="5378" max="5378" width="16.140625" customWidth="1"/>
    <col min="5379" max="5379" width="11" customWidth="1"/>
    <col min="5380" max="5380" width="13" customWidth="1"/>
    <col min="5381" max="5381" width="11.42578125" customWidth="1"/>
    <col min="5382" max="5382" width="9.7109375" customWidth="1"/>
    <col min="5383" max="5383" width="3.140625" customWidth="1"/>
    <col min="5384" max="5384" width="20.5703125" customWidth="1"/>
    <col min="5386" max="5386" width="8.5703125" customWidth="1"/>
    <col min="5387" max="5387" width="16.5703125" customWidth="1"/>
    <col min="5633" max="5633" width="7.5703125" customWidth="1"/>
    <col min="5634" max="5634" width="16.140625" customWidth="1"/>
    <col min="5635" max="5635" width="11" customWidth="1"/>
    <col min="5636" max="5636" width="13" customWidth="1"/>
    <col min="5637" max="5637" width="11.42578125" customWidth="1"/>
    <col min="5638" max="5638" width="9.7109375" customWidth="1"/>
    <col min="5639" max="5639" width="3.140625" customWidth="1"/>
    <col min="5640" max="5640" width="20.5703125" customWidth="1"/>
    <col min="5642" max="5642" width="8.5703125" customWidth="1"/>
    <col min="5643" max="5643" width="16.5703125" customWidth="1"/>
    <col min="5889" max="5889" width="7.5703125" customWidth="1"/>
    <col min="5890" max="5890" width="16.140625" customWidth="1"/>
    <col min="5891" max="5891" width="11" customWidth="1"/>
    <col min="5892" max="5892" width="13" customWidth="1"/>
    <col min="5893" max="5893" width="11.42578125" customWidth="1"/>
    <col min="5894" max="5894" width="9.7109375" customWidth="1"/>
    <col min="5895" max="5895" width="3.140625" customWidth="1"/>
    <col min="5896" max="5896" width="20.5703125" customWidth="1"/>
    <col min="5898" max="5898" width="8.5703125" customWidth="1"/>
    <col min="5899" max="5899" width="16.5703125" customWidth="1"/>
    <col min="6145" max="6145" width="7.5703125" customWidth="1"/>
    <col min="6146" max="6146" width="16.140625" customWidth="1"/>
    <col min="6147" max="6147" width="11" customWidth="1"/>
    <col min="6148" max="6148" width="13" customWidth="1"/>
    <col min="6149" max="6149" width="11.42578125" customWidth="1"/>
    <col min="6150" max="6150" width="9.7109375" customWidth="1"/>
    <col min="6151" max="6151" width="3.140625" customWidth="1"/>
    <col min="6152" max="6152" width="20.5703125" customWidth="1"/>
    <col min="6154" max="6154" width="8.5703125" customWidth="1"/>
    <col min="6155" max="6155" width="16.5703125" customWidth="1"/>
    <col min="6401" max="6401" width="7.5703125" customWidth="1"/>
    <col min="6402" max="6402" width="16.140625" customWidth="1"/>
    <col min="6403" max="6403" width="11" customWidth="1"/>
    <col min="6404" max="6404" width="13" customWidth="1"/>
    <col min="6405" max="6405" width="11.42578125" customWidth="1"/>
    <col min="6406" max="6406" width="9.7109375" customWidth="1"/>
    <col min="6407" max="6407" width="3.140625" customWidth="1"/>
    <col min="6408" max="6408" width="20.5703125" customWidth="1"/>
    <col min="6410" max="6410" width="8.5703125" customWidth="1"/>
    <col min="6411" max="6411" width="16.5703125" customWidth="1"/>
    <col min="6657" max="6657" width="7.5703125" customWidth="1"/>
    <col min="6658" max="6658" width="16.140625" customWidth="1"/>
    <col min="6659" max="6659" width="11" customWidth="1"/>
    <col min="6660" max="6660" width="13" customWidth="1"/>
    <col min="6661" max="6661" width="11.42578125" customWidth="1"/>
    <col min="6662" max="6662" width="9.7109375" customWidth="1"/>
    <col min="6663" max="6663" width="3.140625" customWidth="1"/>
    <col min="6664" max="6664" width="20.5703125" customWidth="1"/>
    <col min="6666" max="6666" width="8.5703125" customWidth="1"/>
    <col min="6667" max="6667" width="16.5703125" customWidth="1"/>
    <col min="6913" max="6913" width="7.5703125" customWidth="1"/>
    <col min="6914" max="6914" width="16.140625" customWidth="1"/>
    <col min="6915" max="6915" width="11" customWidth="1"/>
    <col min="6916" max="6916" width="13" customWidth="1"/>
    <col min="6917" max="6917" width="11.42578125" customWidth="1"/>
    <col min="6918" max="6918" width="9.7109375" customWidth="1"/>
    <col min="6919" max="6919" width="3.140625" customWidth="1"/>
    <col min="6920" max="6920" width="20.5703125" customWidth="1"/>
    <col min="6922" max="6922" width="8.5703125" customWidth="1"/>
    <col min="6923" max="6923" width="16.5703125" customWidth="1"/>
    <col min="7169" max="7169" width="7.5703125" customWidth="1"/>
    <col min="7170" max="7170" width="16.140625" customWidth="1"/>
    <col min="7171" max="7171" width="11" customWidth="1"/>
    <col min="7172" max="7172" width="13" customWidth="1"/>
    <col min="7173" max="7173" width="11.42578125" customWidth="1"/>
    <col min="7174" max="7174" width="9.7109375" customWidth="1"/>
    <col min="7175" max="7175" width="3.140625" customWidth="1"/>
    <col min="7176" max="7176" width="20.5703125" customWidth="1"/>
    <col min="7178" max="7178" width="8.5703125" customWidth="1"/>
    <col min="7179" max="7179" width="16.5703125" customWidth="1"/>
    <col min="7425" max="7425" width="7.5703125" customWidth="1"/>
    <col min="7426" max="7426" width="16.140625" customWidth="1"/>
    <col min="7427" max="7427" width="11" customWidth="1"/>
    <col min="7428" max="7428" width="13" customWidth="1"/>
    <col min="7429" max="7429" width="11.42578125" customWidth="1"/>
    <col min="7430" max="7430" width="9.7109375" customWidth="1"/>
    <col min="7431" max="7431" width="3.140625" customWidth="1"/>
    <col min="7432" max="7432" width="20.5703125" customWidth="1"/>
    <col min="7434" max="7434" width="8.5703125" customWidth="1"/>
    <col min="7435" max="7435" width="16.5703125" customWidth="1"/>
    <col min="7681" max="7681" width="7.5703125" customWidth="1"/>
    <col min="7682" max="7682" width="16.140625" customWidth="1"/>
    <col min="7683" max="7683" width="11" customWidth="1"/>
    <col min="7684" max="7684" width="13" customWidth="1"/>
    <col min="7685" max="7685" width="11.42578125" customWidth="1"/>
    <col min="7686" max="7686" width="9.7109375" customWidth="1"/>
    <col min="7687" max="7687" width="3.140625" customWidth="1"/>
    <col min="7688" max="7688" width="20.5703125" customWidth="1"/>
    <col min="7690" max="7690" width="8.5703125" customWidth="1"/>
    <col min="7691" max="7691" width="16.5703125" customWidth="1"/>
    <col min="7937" max="7937" width="7.5703125" customWidth="1"/>
    <col min="7938" max="7938" width="16.140625" customWidth="1"/>
    <col min="7939" max="7939" width="11" customWidth="1"/>
    <col min="7940" max="7940" width="13" customWidth="1"/>
    <col min="7941" max="7941" width="11.42578125" customWidth="1"/>
    <col min="7942" max="7942" width="9.7109375" customWidth="1"/>
    <col min="7943" max="7943" width="3.140625" customWidth="1"/>
    <col min="7944" max="7944" width="20.5703125" customWidth="1"/>
    <col min="7946" max="7946" width="8.5703125" customWidth="1"/>
    <col min="7947" max="7947" width="16.5703125" customWidth="1"/>
    <col min="8193" max="8193" width="7.5703125" customWidth="1"/>
    <col min="8194" max="8194" width="16.140625" customWidth="1"/>
    <col min="8195" max="8195" width="11" customWidth="1"/>
    <col min="8196" max="8196" width="13" customWidth="1"/>
    <col min="8197" max="8197" width="11.42578125" customWidth="1"/>
    <col min="8198" max="8198" width="9.7109375" customWidth="1"/>
    <col min="8199" max="8199" width="3.140625" customWidth="1"/>
    <col min="8200" max="8200" width="20.5703125" customWidth="1"/>
    <col min="8202" max="8202" width="8.5703125" customWidth="1"/>
    <col min="8203" max="8203" width="16.5703125" customWidth="1"/>
    <col min="8449" max="8449" width="7.5703125" customWidth="1"/>
    <col min="8450" max="8450" width="16.140625" customWidth="1"/>
    <col min="8451" max="8451" width="11" customWidth="1"/>
    <col min="8452" max="8452" width="13" customWidth="1"/>
    <col min="8453" max="8453" width="11.42578125" customWidth="1"/>
    <col min="8454" max="8454" width="9.7109375" customWidth="1"/>
    <col min="8455" max="8455" width="3.140625" customWidth="1"/>
    <col min="8456" max="8456" width="20.5703125" customWidth="1"/>
    <col min="8458" max="8458" width="8.5703125" customWidth="1"/>
    <col min="8459" max="8459" width="16.5703125" customWidth="1"/>
    <col min="8705" max="8705" width="7.5703125" customWidth="1"/>
    <col min="8706" max="8706" width="16.140625" customWidth="1"/>
    <col min="8707" max="8707" width="11" customWidth="1"/>
    <col min="8708" max="8708" width="13" customWidth="1"/>
    <col min="8709" max="8709" width="11.42578125" customWidth="1"/>
    <col min="8710" max="8710" width="9.7109375" customWidth="1"/>
    <col min="8711" max="8711" width="3.140625" customWidth="1"/>
    <col min="8712" max="8712" width="20.5703125" customWidth="1"/>
    <col min="8714" max="8714" width="8.5703125" customWidth="1"/>
    <col min="8715" max="8715" width="16.5703125" customWidth="1"/>
    <col min="8961" max="8961" width="7.5703125" customWidth="1"/>
    <col min="8962" max="8962" width="16.140625" customWidth="1"/>
    <col min="8963" max="8963" width="11" customWidth="1"/>
    <col min="8964" max="8964" width="13" customWidth="1"/>
    <col min="8965" max="8965" width="11.42578125" customWidth="1"/>
    <col min="8966" max="8966" width="9.7109375" customWidth="1"/>
    <col min="8967" max="8967" width="3.140625" customWidth="1"/>
    <col min="8968" max="8968" width="20.5703125" customWidth="1"/>
    <col min="8970" max="8970" width="8.5703125" customWidth="1"/>
    <col min="8971" max="8971" width="16.5703125" customWidth="1"/>
    <col min="9217" max="9217" width="7.5703125" customWidth="1"/>
    <col min="9218" max="9218" width="16.140625" customWidth="1"/>
    <col min="9219" max="9219" width="11" customWidth="1"/>
    <col min="9220" max="9220" width="13" customWidth="1"/>
    <col min="9221" max="9221" width="11.42578125" customWidth="1"/>
    <col min="9222" max="9222" width="9.7109375" customWidth="1"/>
    <col min="9223" max="9223" width="3.140625" customWidth="1"/>
    <col min="9224" max="9224" width="20.5703125" customWidth="1"/>
    <col min="9226" max="9226" width="8.5703125" customWidth="1"/>
    <col min="9227" max="9227" width="16.5703125" customWidth="1"/>
    <col min="9473" max="9473" width="7.5703125" customWidth="1"/>
    <col min="9474" max="9474" width="16.140625" customWidth="1"/>
    <col min="9475" max="9475" width="11" customWidth="1"/>
    <col min="9476" max="9476" width="13" customWidth="1"/>
    <col min="9477" max="9477" width="11.42578125" customWidth="1"/>
    <col min="9478" max="9478" width="9.7109375" customWidth="1"/>
    <col min="9479" max="9479" width="3.140625" customWidth="1"/>
    <col min="9480" max="9480" width="20.5703125" customWidth="1"/>
    <col min="9482" max="9482" width="8.5703125" customWidth="1"/>
    <col min="9483" max="9483" width="16.5703125" customWidth="1"/>
    <col min="9729" max="9729" width="7.5703125" customWidth="1"/>
    <col min="9730" max="9730" width="16.140625" customWidth="1"/>
    <col min="9731" max="9731" width="11" customWidth="1"/>
    <col min="9732" max="9732" width="13" customWidth="1"/>
    <col min="9733" max="9733" width="11.42578125" customWidth="1"/>
    <col min="9734" max="9734" width="9.7109375" customWidth="1"/>
    <col min="9735" max="9735" width="3.140625" customWidth="1"/>
    <col min="9736" max="9736" width="20.5703125" customWidth="1"/>
    <col min="9738" max="9738" width="8.5703125" customWidth="1"/>
    <col min="9739" max="9739" width="16.5703125" customWidth="1"/>
    <col min="9985" max="9985" width="7.5703125" customWidth="1"/>
    <col min="9986" max="9986" width="16.140625" customWidth="1"/>
    <col min="9987" max="9987" width="11" customWidth="1"/>
    <col min="9988" max="9988" width="13" customWidth="1"/>
    <col min="9989" max="9989" width="11.42578125" customWidth="1"/>
    <col min="9990" max="9990" width="9.7109375" customWidth="1"/>
    <col min="9991" max="9991" width="3.140625" customWidth="1"/>
    <col min="9992" max="9992" width="20.5703125" customWidth="1"/>
    <col min="9994" max="9994" width="8.5703125" customWidth="1"/>
    <col min="9995" max="9995" width="16.5703125" customWidth="1"/>
    <col min="10241" max="10241" width="7.5703125" customWidth="1"/>
    <col min="10242" max="10242" width="16.140625" customWidth="1"/>
    <col min="10243" max="10243" width="11" customWidth="1"/>
    <col min="10244" max="10244" width="13" customWidth="1"/>
    <col min="10245" max="10245" width="11.42578125" customWidth="1"/>
    <col min="10246" max="10246" width="9.7109375" customWidth="1"/>
    <col min="10247" max="10247" width="3.140625" customWidth="1"/>
    <col min="10248" max="10248" width="20.5703125" customWidth="1"/>
    <col min="10250" max="10250" width="8.5703125" customWidth="1"/>
    <col min="10251" max="10251" width="16.5703125" customWidth="1"/>
    <col min="10497" max="10497" width="7.5703125" customWidth="1"/>
    <col min="10498" max="10498" width="16.140625" customWidth="1"/>
    <col min="10499" max="10499" width="11" customWidth="1"/>
    <col min="10500" max="10500" width="13" customWidth="1"/>
    <col min="10501" max="10501" width="11.42578125" customWidth="1"/>
    <col min="10502" max="10502" width="9.7109375" customWidth="1"/>
    <col min="10503" max="10503" width="3.140625" customWidth="1"/>
    <col min="10504" max="10504" width="20.5703125" customWidth="1"/>
    <col min="10506" max="10506" width="8.5703125" customWidth="1"/>
    <col min="10507" max="10507" width="16.5703125" customWidth="1"/>
    <col min="10753" max="10753" width="7.5703125" customWidth="1"/>
    <col min="10754" max="10754" width="16.140625" customWidth="1"/>
    <col min="10755" max="10755" width="11" customWidth="1"/>
    <col min="10756" max="10756" width="13" customWidth="1"/>
    <col min="10757" max="10757" width="11.42578125" customWidth="1"/>
    <col min="10758" max="10758" width="9.7109375" customWidth="1"/>
    <col min="10759" max="10759" width="3.140625" customWidth="1"/>
    <col min="10760" max="10760" width="20.5703125" customWidth="1"/>
    <col min="10762" max="10762" width="8.5703125" customWidth="1"/>
    <col min="10763" max="10763" width="16.5703125" customWidth="1"/>
    <col min="11009" max="11009" width="7.5703125" customWidth="1"/>
    <col min="11010" max="11010" width="16.140625" customWidth="1"/>
    <col min="11011" max="11011" width="11" customWidth="1"/>
    <col min="11012" max="11012" width="13" customWidth="1"/>
    <col min="11013" max="11013" width="11.42578125" customWidth="1"/>
    <col min="11014" max="11014" width="9.7109375" customWidth="1"/>
    <col min="11015" max="11015" width="3.140625" customWidth="1"/>
    <col min="11016" max="11016" width="20.5703125" customWidth="1"/>
    <col min="11018" max="11018" width="8.5703125" customWidth="1"/>
    <col min="11019" max="11019" width="16.5703125" customWidth="1"/>
    <col min="11265" max="11265" width="7.5703125" customWidth="1"/>
    <col min="11266" max="11266" width="16.140625" customWidth="1"/>
    <col min="11267" max="11267" width="11" customWidth="1"/>
    <col min="11268" max="11268" width="13" customWidth="1"/>
    <col min="11269" max="11269" width="11.42578125" customWidth="1"/>
    <col min="11270" max="11270" width="9.7109375" customWidth="1"/>
    <col min="11271" max="11271" width="3.140625" customWidth="1"/>
    <col min="11272" max="11272" width="20.5703125" customWidth="1"/>
    <col min="11274" max="11274" width="8.5703125" customWidth="1"/>
    <col min="11275" max="11275" width="16.5703125" customWidth="1"/>
    <col min="11521" max="11521" width="7.5703125" customWidth="1"/>
    <col min="11522" max="11522" width="16.140625" customWidth="1"/>
    <col min="11523" max="11523" width="11" customWidth="1"/>
    <col min="11524" max="11524" width="13" customWidth="1"/>
    <col min="11525" max="11525" width="11.42578125" customWidth="1"/>
    <col min="11526" max="11526" width="9.7109375" customWidth="1"/>
    <col min="11527" max="11527" width="3.140625" customWidth="1"/>
    <col min="11528" max="11528" width="20.5703125" customWidth="1"/>
    <col min="11530" max="11530" width="8.5703125" customWidth="1"/>
    <col min="11531" max="11531" width="16.5703125" customWidth="1"/>
    <col min="11777" max="11777" width="7.5703125" customWidth="1"/>
    <col min="11778" max="11778" width="16.140625" customWidth="1"/>
    <col min="11779" max="11779" width="11" customWidth="1"/>
    <col min="11780" max="11780" width="13" customWidth="1"/>
    <col min="11781" max="11781" width="11.42578125" customWidth="1"/>
    <col min="11782" max="11782" width="9.7109375" customWidth="1"/>
    <col min="11783" max="11783" width="3.140625" customWidth="1"/>
    <col min="11784" max="11784" width="20.5703125" customWidth="1"/>
    <col min="11786" max="11786" width="8.5703125" customWidth="1"/>
    <col min="11787" max="11787" width="16.5703125" customWidth="1"/>
    <col min="12033" max="12033" width="7.5703125" customWidth="1"/>
    <col min="12034" max="12034" width="16.140625" customWidth="1"/>
    <col min="12035" max="12035" width="11" customWidth="1"/>
    <col min="12036" max="12036" width="13" customWidth="1"/>
    <col min="12037" max="12037" width="11.42578125" customWidth="1"/>
    <col min="12038" max="12038" width="9.7109375" customWidth="1"/>
    <col min="12039" max="12039" width="3.140625" customWidth="1"/>
    <col min="12040" max="12040" width="20.5703125" customWidth="1"/>
    <col min="12042" max="12042" width="8.5703125" customWidth="1"/>
    <col min="12043" max="12043" width="16.5703125" customWidth="1"/>
    <col min="12289" max="12289" width="7.5703125" customWidth="1"/>
    <col min="12290" max="12290" width="16.140625" customWidth="1"/>
    <col min="12291" max="12291" width="11" customWidth="1"/>
    <col min="12292" max="12292" width="13" customWidth="1"/>
    <col min="12293" max="12293" width="11.42578125" customWidth="1"/>
    <col min="12294" max="12294" width="9.7109375" customWidth="1"/>
    <col min="12295" max="12295" width="3.140625" customWidth="1"/>
    <col min="12296" max="12296" width="20.5703125" customWidth="1"/>
    <col min="12298" max="12298" width="8.5703125" customWidth="1"/>
    <col min="12299" max="12299" width="16.5703125" customWidth="1"/>
    <col min="12545" max="12545" width="7.5703125" customWidth="1"/>
    <col min="12546" max="12546" width="16.140625" customWidth="1"/>
    <col min="12547" max="12547" width="11" customWidth="1"/>
    <col min="12548" max="12548" width="13" customWidth="1"/>
    <col min="12549" max="12549" width="11.42578125" customWidth="1"/>
    <col min="12550" max="12550" width="9.7109375" customWidth="1"/>
    <col min="12551" max="12551" width="3.140625" customWidth="1"/>
    <col min="12552" max="12552" width="20.5703125" customWidth="1"/>
    <col min="12554" max="12554" width="8.5703125" customWidth="1"/>
    <col min="12555" max="12555" width="16.5703125" customWidth="1"/>
    <col min="12801" max="12801" width="7.5703125" customWidth="1"/>
    <col min="12802" max="12802" width="16.140625" customWidth="1"/>
    <col min="12803" max="12803" width="11" customWidth="1"/>
    <col min="12804" max="12804" width="13" customWidth="1"/>
    <col min="12805" max="12805" width="11.42578125" customWidth="1"/>
    <col min="12806" max="12806" width="9.7109375" customWidth="1"/>
    <col min="12807" max="12807" width="3.140625" customWidth="1"/>
    <col min="12808" max="12808" width="20.5703125" customWidth="1"/>
    <col min="12810" max="12810" width="8.5703125" customWidth="1"/>
    <col min="12811" max="12811" width="16.5703125" customWidth="1"/>
    <col min="13057" max="13057" width="7.5703125" customWidth="1"/>
    <col min="13058" max="13058" width="16.140625" customWidth="1"/>
    <col min="13059" max="13059" width="11" customWidth="1"/>
    <col min="13060" max="13060" width="13" customWidth="1"/>
    <col min="13061" max="13061" width="11.42578125" customWidth="1"/>
    <col min="13062" max="13062" width="9.7109375" customWidth="1"/>
    <col min="13063" max="13063" width="3.140625" customWidth="1"/>
    <col min="13064" max="13064" width="20.5703125" customWidth="1"/>
    <col min="13066" max="13066" width="8.5703125" customWidth="1"/>
    <col min="13067" max="13067" width="16.5703125" customWidth="1"/>
    <col min="13313" max="13313" width="7.5703125" customWidth="1"/>
    <col min="13314" max="13314" width="16.140625" customWidth="1"/>
    <col min="13315" max="13315" width="11" customWidth="1"/>
    <col min="13316" max="13316" width="13" customWidth="1"/>
    <col min="13317" max="13317" width="11.42578125" customWidth="1"/>
    <col min="13318" max="13318" width="9.7109375" customWidth="1"/>
    <col min="13319" max="13319" width="3.140625" customWidth="1"/>
    <col min="13320" max="13320" width="20.5703125" customWidth="1"/>
    <col min="13322" max="13322" width="8.5703125" customWidth="1"/>
    <col min="13323" max="13323" width="16.5703125" customWidth="1"/>
    <col min="13569" max="13569" width="7.5703125" customWidth="1"/>
    <col min="13570" max="13570" width="16.140625" customWidth="1"/>
    <col min="13571" max="13571" width="11" customWidth="1"/>
    <col min="13572" max="13572" width="13" customWidth="1"/>
    <col min="13573" max="13573" width="11.42578125" customWidth="1"/>
    <col min="13574" max="13574" width="9.7109375" customWidth="1"/>
    <col min="13575" max="13575" width="3.140625" customWidth="1"/>
    <col min="13576" max="13576" width="20.5703125" customWidth="1"/>
    <col min="13578" max="13578" width="8.5703125" customWidth="1"/>
    <col min="13579" max="13579" width="16.5703125" customWidth="1"/>
    <col min="13825" max="13825" width="7.5703125" customWidth="1"/>
    <col min="13826" max="13826" width="16.140625" customWidth="1"/>
    <col min="13827" max="13827" width="11" customWidth="1"/>
    <col min="13828" max="13828" width="13" customWidth="1"/>
    <col min="13829" max="13829" width="11.42578125" customWidth="1"/>
    <col min="13830" max="13830" width="9.7109375" customWidth="1"/>
    <col min="13831" max="13831" width="3.140625" customWidth="1"/>
    <col min="13832" max="13832" width="20.5703125" customWidth="1"/>
    <col min="13834" max="13834" width="8.5703125" customWidth="1"/>
    <col min="13835" max="13835" width="16.5703125" customWidth="1"/>
    <col min="14081" max="14081" width="7.5703125" customWidth="1"/>
    <col min="14082" max="14082" width="16.140625" customWidth="1"/>
    <col min="14083" max="14083" width="11" customWidth="1"/>
    <col min="14084" max="14084" width="13" customWidth="1"/>
    <col min="14085" max="14085" width="11.42578125" customWidth="1"/>
    <col min="14086" max="14086" width="9.7109375" customWidth="1"/>
    <col min="14087" max="14087" width="3.140625" customWidth="1"/>
    <col min="14088" max="14088" width="20.5703125" customWidth="1"/>
    <col min="14090" max="14090" width="8.5703125" customWidth="1"/>
    <col min="14091" max="14091" width="16.5703125" customWidth="1"/>
    <col min="14337" max="14337" width="7.5703125" customWidth="1"/>
    <col min="14338" max="14338" width="16.140625" customWidth="1"/>
    <col min="14339" max="14339" width="11" customWidth="1"/>
    <col min="14340" max="14340" width="13" customWidth="1"/>
    <col min="14341" max="14341" width="11.42578125" customWidth="1"/>
    <col min="14342" max="14342" width="9.7109375" customWidth="1"/>
    <col min="14343" max="14343" width="3.140625" customWidth="1"/>
    <col min="14344" max="14344" width="20.5703125" customWidth="1"/>
    <col min="14346" max="14346" width="8.5703125" customWidth="1"/>
    <col min="14347" max="14347" width="16.5703125" customWidth="1"/>
    <col min="14593" max="14593" width="7.5703125" customWidth="1"/>
    <col min="14594" max="14594" width="16.140625" customWidth="1"/>
    <col min="14595" max="14595" width="11" customWidth="1"/>
    <col min="14596" max="14596" width="13" customWidth="1"/>
    <col min="14597" max="14597" width="11.42578125" customWidth="1"/>
    <col min="14598" max="14598" width="9.7109375" customWidth="1"/>
    <col min="14599" max="14599" width="3.140625" customWidth="1"/>
    <col min="14600" max="14600" width="20.5703125" customWidth="1"/>
    <col min="14602" max="14602" width="8.5703125" customWidth="1"/>
    <col min="14603" max="14603" width="16.5703125" customWidth="1"/>
    <col min="14849" max="14849" width="7.5703125" customWidth="1"/>
    <col min="14850" max="14850" width="16.140625" customWidth="1"/>
    <col min="14851" max="14851" width="11" customWidth="1"/>
    <col min="14852" max="14852" width="13" customWidth="1"/>
    <col min="14853" max="14853" width="11.42578125" customWidth="1"/>
    <col min="14854" max="14854" width="9.7109375" customWidth="1"/>
    <col min="14855" max="14855" width="3.140625" customWidth="1"/>
    <col min="14856" max="14856" width="20.5703125" customWidth="1"/>
    <col min="14858" max="14858" width="8.5703125" customWidth="1"/>
    <col min="14859" max="14859" width="16.5703125" customWidth="1"/>
    <col min="15105" max="15105" width="7.5703125" customWidth="1"/>
    <col min="15106" max="15106" width="16.140625" customWidth="1"/>
    <col min="15107" max="15107" width="11" customWidth="1"/>
    <col min="15108" max="15108" width="13" customWidth="1"/>
    <col min="15109" max="15109" width="11.42578125" customWidth="1"/>
    <col min="15110" max="15110" width="9.7109375" customWidth="1"/>
    <col min="15111" max="15111" width="3.140625" customWidth="1"/>
    <col min="15112" max="15112" width="20.5703125" customWidth="1"/>
    <col min="15114" max="15114" width="8.5703125" customWidth="1"/>
    <col min="15115" max="15115" width="16.5703125" customWidth="1"/>
    <col min="15361" max="15361" width="7.5703125" customWidth="1"/>
    <col min="15362" max="15362" width="16.140625" customWidth="1"/>
    <col min="15363" max="15363" width="11" customWidth="1"/>
    <col min="15364" max="15364" width="13" customWidth="1"/>
    <col min="15365" max="15365" width="11.42578125" customWidth="1"/>
    <col min="15366" max="15366" width="9.7109375" customWidth="1"/>
    <col min="15367" max="15367" width="3.140625" customWidth="1"/>
    <col min="15368" max="15368" width="20.5703125" customWidth="1"/>
    <col min="15370" max="15370" width="8.5703125" customWidth="1"/>
    <col min="15371" max="15371" width="16.5703125" customWidth="1"/>
    <col min="15617" max="15617" width="7.5703125" customWidth="1"/>
    <col min="15618" max="15618" width="16.140625" customWidth="1"/>
    <col min="15619" max="15619" width="11" customWidth="1"/>
    <col min="15620" max="15620" width="13" customWidth="1"/>
    <col min="15621" max="15621" width="11.42578125" customWidth="1"/>
    <col min="15622" max="15622" width="9.7109375" customWidth="1"/>
    <col min="15623" max="15623" width="3.140625" customWidth="1"/>
    <col min="15624" max="15624" width="20.5703125" customWidth="1"/>
    <col min="15626" max="15626" width="8.5703125" customWidth="1"/>
    <col min="15627" max="15627" width="16.5703125" customWidth="1"/>
    <col min="15873" max="15873" width="7.5703125" customWidth="1"/>
    <col min="15874" max="15874" width="16.140625" customWidth="1"/>
    <col min="15875" max="15875" width="11" customWidth="1"/>
    <col min="15876" max="15876" width="13" customWidth="1"/>
    <col min="15877" max="15877" width="11.42578125" customWidth="1"/>
    <col min="15878" max="15878" width="9.7109375" customWidth="1"/>
    <col min="15879" max="15879" width="3.140625" customWidth="1"/>
    <col min="15880" max="15880" width="20.5703125" customWidth="1"/>
    <col min="15882" max="15882" width="8.5703125" customWidth="1"/>
    <col min="15883" max="15883" width="16.5703125" customWidth="1"/>
    <col min="16129" max="16129" width="7.5703125" customWidth="1"/>
    <col min="16130" max="16130" width="16.140625" customWidth="1"/>
    <col min="16131" max="16131" width="11" customWidth="1"/>
    <col min="16132" max="16132" width="13" customWidth="1"/>
    <col min="16133" max="16133" width="11.42578125" customWidth="1"/>
    <col min="16134" max="16134" width="9.7109375" customWidth="1"/>
    <col min="16135" max="16135" width="3.140625" customWidth="1"/>
    <col min="16136" max="16136" width="20.5703125" customWidth="1"/>
    <col min="16138" max="16138" width="8.5703125" customWidth="1"/>
    <col min="16139" max="16139" width="16.5703125" customWidth="1"/>
  </cols>
  <sheetData>
    <row r="1" spans="1:11" ht="24.75" thickBot="1">
      <c r="A1" s="751" t="s">
        <v>0</v>
      </c>
      <c r="B1" s="752"/>
      <c r="C1" s="752"/>
      <c r="D1" s="752"/>
      <c r="E1" s="752"/>
      <c r="F1" s="752"/>
      <c r="G1" s="752"/>
      <c r="H1" s="752"/>
      <c r="I1" s="752"/>
      <c r="J1" s="752"/>
      <c r="K1" s="753"/>
    </row>
    <row r="2" spans="1:11" ht="19.5" customHeight="1">
      <c r="A2" s="205" t="s">
        <v>1</v>
      </c>
      <c r="B2" s="559" t="s">
        <v>697</v>
      </c>
      <c r="C2" s="2" t="s">
        <v>2</v>
      </c>
      <c r="D2" s="776" t="s">
        <v>100</v>
      </c>
      <c r="E2" s="777"/>
      <c r="F2" s="2" t="s">
        <v>3</v>
      </c>
      <c r="G2" s="778" t="s">
        <v>698</v>
      </c>
      <c r="H2" s="778"/>
      <c r="I2" s="777"/>
      <c r="J2" s="1" t="s">
        <v>4</v>
      </c>
      <c r="K2" s="569" t="s">
        <v>801</v>
      </c>
    </row>
    <row r="3" spans="1:11" ht="21.75" customHeight="1" thickBot="1">
      <c r="A3" s="206" t="s">
        <v>5</v>
      </c>
      <c r="B3" s="558" t="s">
        <v>695</v>
      </c>
      <c r="C3" s="170" t="s">
        <v>6</v>
      </c>
      <c r="D3" s="779" t="s">
        <v>193</v>
      </c>
      <c r="E3" s="780"/>
      <c r="F3" s="170" t="s">
        <v>7</v>
      </c>
      <c r="G3" s="779" t="s">
        <v>700</v>
      </c>
      <c r="H3" s="779"/>
      <c r="I3" s="780"/>
      <c r="J3" s="3" t="s">
        <v>779</v>
      </c>
      <c r="K3" s="3"/>
    </row>
    <row r="4" spans="1:11" ht="18" customHeight="1" thickBot="1">
      <c r="A4" s="207" t="s">
        <v>8</v>
      </c>
      <c r="B4" s="610">
        <v>100769</v>
      </c>
      <c r="C4" s="4" t="s">
        <v>9</v>
      </c>
      <c r="D4" s="801" t="s">
        <v>774</v>
      </c>
      <c r="E4" s="802"/>
      <c r="F4" s="4" t="s">
        <v>10</v>
      </c>
      <c r="G4" s="778" t="s">
        <v>699</v>
      </c>
      <c r="H4" s="778"/>
      <c r="I4" s="777"/>
      <c r="J4" s="3" t="s">
        <v>185</v>
      </c>
      <c r="K4" s="300" t="s">
        <v>823</v>
      </c>
    </row>
    <row r="5" spans="1:11" ht="15.75" thickBot="1">
      <c r="A5" s="171"/>
      <c r="B5" s="172"/>
      <c r="C5" s="172"/>
      <c r="D5" s="172"/>
      <c r="E5" s="172"/>
      <c r="F5" s="172"/>
      <c r="G5" s="172"/>
      <c r="H5" s="172"/>
      <c r="I5" s="173"/>
      <c r="J5" s="174"/>
      <c r="K5" s="175"/>
    </row>
    <row r="6" spans="1:11" s="162" customFormat="1">
      <c r="A6" s="158" t="s">
        <v>11</v>
      </c>
      <c r="B6" s="159" t="s">
        <v>12</v>
      </c>
      <c r="C6" s="760" t="s">
        <v>169</v>
      </c>
      <c r="D6" s="761"/>
      <c r="E6" s="159" t="s">
        <v>13</v>
      </c>
      <c r="F6" s="159" t="s">
        <v>14</v>
      </c>
      <c r="G6" s="783" t="s">
        <v>190</v>
      </c>
      <c r="H6" s="784"/>
      <c r="I6" s="159" t="s">
        <v>15</v>
      </c>
      <c r="J6" s="160" t="s">
        <v>16</v>
      </c>
      <c r="K6" s="161"/>
    </row>
    <row r="7" spans="1:11" s="162" customFormat="1" ht="15.75" thickBot="1">
      <c r="A7" s="163" t="s">
        <v>17</v>
      </c>
      <c r="B7" s="164" t="s">
        <v>18</v>
      </c>
      <c r="C7" s="762"/>
      <c r="D7" s="763"/>
      <c r="E7" s="164" t="s">
        <v>19</v>
      </c>
      <c r="F7" s="165"/>
      <c r="G7" s="785"/>
      <c r="H7" s="786"/>
      <c r="I7" s="164" t="s">
        <v>20</v>
      </c>
      <c r="J7" s="166" t="s">
        <v>21</v>
      </c>
      <c r="K7" s="167"/>
    </row>
    <row r="8" spans="1:11" s="200" customFormat="1" ht="34.5" customHeight="1">
      <c r="A8" s="758">
        <v>10</v>
      </c>
      <c r="B8" s="705" t="s">
        <v>91</v>
      </c>
      <c r="C8" s="766"/>
      <c r="D8" s="767"/>
      <c r="E8" s="770"/>
      <c r="F8" s="563">
        <v>1</v>
      </c>
      <c r="G8" s="724" t="s">
        <v>92</v>
      </c>
      <c r="H8" s="765"/>
      <c r="I8" s="563" t="s">
        <v>194</v>
      </c>
      <c r="J8" s="754" t="s">
        <v>100</v>
      </c>
      <c r="K8" s="755"/>
    </row>
    <row r="9" spans="1:11" s="200" customFormat="1" ht="30.75" customHeight="1">
      <c r="A9" s="759"/>
      <c r="B9" s="706"/>
      <c r="C9" s="768"/>
      <c r="D9" s="769"/>
      <c r="E9" s="771"/>
      <c r="F9" s="562">
        <v>2</v>
      </c>
      <c r="G9" s="747" t="s">
        <v>195</v>
      </c>
      <c r="H9" s="748"/>
      <c r="I9" s="562" t="s">
        <v>93</v>
      </c>
      <c r="J9" s="756"/>
      <c r="K9" s="757"/>
    </row>
    <row r="10" spans="1:11" s="200" customFormat="1" ht="65.25" customHeight="1">
      <c r="A10" s="759"/>
      <c r="B10" s="706"/>
      <c r="C10" s="768"/>
      <c r="D10" s="769"/>
      <c r="E10" s="771"/>
      <c r="F10" s="562">
        <v>3</v>
      </c>
      <c r="G10" s="774" t="s">
        <v>773</v>
      </c>
      <c r="H10" s="775"/>
      <c r="I10" s="562" t="s">
        <v>194</v>
      </c>
      <c r="J10" s="756"/>
      <c r="K10" s="757"/>
    </row>
    <row r="11" spans="1:11" s="200" customFormat="1" ht="26.25" customHeight="1">
      <c r="A11" s="759"/>
      <c r="B11" s="706"/>
      <c r="C11" s="768"/>
      <c r="D11" s="769"/>
      <c r="E11" s="771"/>
      <c r="F11" s="562">
        <v>4</v>
      </c>
      <c r="G11" s="747" t="s">
        <v>701</v>
      </c>
      <c r="H11" s="748"/>
      <c r="I11" s="562" t="s">
        <v>94</v>
      </c>
      <c r="J11" s="756"/>
      <c r="K11" s="757"/>
    </row>
    <row r="12" spans="1:11" s="200" customFormat="1" ht="26.25" customHeight="1">
      <c r="A12" s="759"/>
      <c r="B12" s="706"/>
      <c r="C12" s="768"/>
      <c r="D12" s="769"/>
      <c r="E12" s="771"/>
      <c r="F12" s="564">
        <v>5</v>
      </c>
      <c r="G12" s="772" t="s">
        <v>702</v>
      </c>
      <c r="H12" s="773"/>
      <c r="I12" s="561" t="s">
        <v>95</v>
      </c>
      <c r="J12" s="756"/>
      <c r="K12" s="757"/>
    </row>
    <row r="13" spans="1:11" s="200" customFormat="1" ht="26.25" customHeight="1">
      <c r="A13" s="759"/>
      <c r="B13" s="706"/>
      <c r="C13" s="768"/>
      <c r="D13" s="769"/>
      <c r="E13" s="771"/>
      <c r="F13" s="571">
        <v>6</v>
      </c>
      <c r="G13" s="744" t="s">
        <v>703</v>
      </c>
      <c r="H13" s="764"/>
      <c r="I13" s="571" t="s">
        <v>184</v>
      </c>
      <c r="J13" s="756"/>
      <c r="K13" s="757"/>
    </row>
    <row r="14" spans="1:11" s="200" customFormat="1" ht="66" customHeight="1">
      <c r="A14" s="749">
        <v>20</v>
      </c>
      <c r="B14" s="749" t="s">
        <v>103</v>
      </c>
      <c r="C14" s="749"/>
      <c r="D14" s="749"/>
      <c r="E14" s="734"/>
      <c r="F14" s="570">
        <v>1</v>
      </c>
      <c r="G14" s="721" t="s">
        <v>196</v>
      </c>
      <c r="H14" s="721"/>
      <c r="I14" s="570" t="s">
        <v>93</v>
      </c>
      <c r="J14" s="733" t="s">
        <v>437</v>
      </c>
      <c r="K14" s="733"/>
    </row>
    <row r="15" spans="1:11" s="200" customFormat="1" ht="15.75">
      <c r="A15" s="749"/>
      <c r="B15" s="749"/>
      <c r="C15" s="749"/>
      <c r="D15" s="749"/>
      <c r="E15" s="706"/>
      <c r="F15" s="570">
        <v>2</v>
      </c>
      <c r="G15" s="721" t="s">
        <v>704</v>
      </c>
      <c r="H15" s="721"/>
      <c r="I15" s="570" t="s">
        <v>436</v>
      </c>
      <c r="J15" s="733"/>
      <c r="K15" s="733"/>
    </row>
    <row r="16" spans="1:11" s="200" customFormat="1" ht="36" customHeight="1">
      <c r="A16" s="749"/>
      <c r="B16" s="749"/>
      <c r="C16" s="749"/>
      <c r="D16" s="749"/>
      <c r="E16" s="706"/>
      <c r="F16" s="570">
        <v>3</v>
      </c>
      <c r="G16" s="721" t="s">
        <v>721</v>
      </c>
      <c r="H16" s="721"/>
      <c r="I16" s="570" t="s">
        <v>603</v>
      </c>
      <c r="J16" s="733"/>
      <c r="K16" s="733"/>
    </row>
    <row r="17" spans="1:11" s="200" customFormat="1" ht="36.75" customHeight="1">
      <c r="A17" s="749"/>
      <c r="B17" s="749"/>
      <c r="C17" s="749"/>
      <c r="D17" s="749"/>
      <c r="E17" s="706"/>
      <c r="F17" s="570">
        <v>4</v>
      </c>
      <c r="G17" s="721" t="s">
        <v>818</v>
      </c>
      <c r="H17" s="721"/>
      <c r="I17" s="570" t="s">
        <v>202</v>
      </c>
      <c r="J17" s="733"/>
      <c r="K17" s="733"/>
    </row>
    <row r="18" spans="1:11" s="200" customFormat="1" ht="61.5" customHeight="1">
      <c r="A18" s="749"/>
      <c r="B18" s="749"/>
      <c r="C18" s="749"/>
      <c r="D18" s="749"/>
      <c r="E18" s="706"/>
      <c r="F18" s="570">
        <v>5</v>
      </c>
      <c r="G18" s="721" t="s">
        <v>438</v>
      </c>
      <c r="H18" s="721"/>
      <c r="I18" s="570" t="s">
        <v>439</v>
      </c>
      <c r="J18" s="733"/>
      <c r="K18" s="733"/>
    </row>
    <row r="19" spans="1:11" s="200" customFormat="1" ht="36.75" customHeight="1">
      <c r="A19" s="749"/>
      <c r="B19" s="749"/>
      <c r="C19" s="749"/>
      <c r="D19" s="749"/>
      <c r="E19" s="706"/>
      <c r="F19" s="570">
        <v>6</v>
      </c>
      <c r="G19" s="719" t="s">
        <v>705</v>
      </c>
      <c r="H19" s="720"/>
      <c r="I19" s="644" t="s">
        <v>603</v>
      </c>
      <c r="J19" s="733"/>
      <c r="K19" s="733"/>
    </row>
    <row r="20" spans="1:11" s="200" customFormat="1" ht="36.75" customHeight="1">
      <c r="A20" s="749"/>
      <c r="B20" s="749"/>
      <c r="C20" s="749"/>
      <c r="D20" s="749"/>
      <c r="E20" s="706"/>
      <c r="F20" s="570">
        <v>7</v>
      </c>
      <c r="G20" s="750" t="s">
        <v>706</v>
      </c>
      <c r="H20" s="750"/>
      <c r="I20" s="611" t="s">
        <v>358</v>
      </c>
      <c r="J20" s="733"/>
      <c r="K20" s="733"/>
    </row>
    <row r="21" spans="1:11" s="200" customFormat="1" ht="82.5" customHeight="1" thickBot="1">
      <c r="A21" s="612">
        <v>30</v>
      </c>
      <c r="B21" s="573" t="s">
        <v>96</v>
      </c>
      <c r="C21" s="735"/>
      <c r="D21" s="803"/>
      <c r="E21" s="573"/>
      <c r="F21" s="572">
        <v>1</v>
      </c>
      <c r="G21" s="728" t="s">
        <v>198</v>
      </c>
      <c r="H21" s="803"/>
      <c r="I21" s="572" t="s">
        <v>93</v>
      </c>
      <c r="J21" s="737" t="s">
        <v>203</v>
      </c>
      <c r="K21" s="738"/>
    </row>
    <row r="22" spans="1:11" s="200" customFormat="1" ht="66.75" customHeight="1">
      <c r="A22" s="722">
        <v>40</v>
      </c>
      <c r="B22" s="705" t="s">
        <v>199</v>
      </c>
      <c r="C22" s="708"/>
      <c r="D22" s="709"/>
      <c r="E22" s="705"/>
      <c r="F22" s="565">
        <v>1</v>
      </c>
      <c r="G22" s="732" t="s">
        <v>200</v>
      </c>
      <c r="H22" s="732"/>
      <c r="I22" s="565" t="s">
        <v>93</v>
      </c>
      <c r="J22" s="742" t="s">
        <v>437</v>
      </c>
      <c r="K22" s="743"/>
    </row>
    <row r="23" spans="1:11" s="200" customFormat="1" ht="31.5" customHeight="1">
      <c r="A23" s="723"/>
      <c r="B23" s="706"/>
      <c r="C23" s="710"/>
      <c r="D23" s="711"/>
      <c r="E23" s="706"/>
      <c r="F23" s="561">
        <v>2</v>
      </c>
      <c r="G23" s="719" t="s">
        <v>707</v>
      </c>
      <c r="H23" s="720"/>
      <c r="I23" s="562" t="s">
        <v>603</v>
      </c>
      <c r="J23" s="744"/>
      <c r="K23" s="745"/>
    </row>
    <row r="24" spans="1:11" s="200" customFormat="1" ht="33.75" customHeight="1">
      <c r="A24" s="723"/>
      <c r="B24" s="706"/>
      <c r="C24" s="710"/>
      <c r="D24" s="711"/>
      <c r="E24" s="706"/>
      <c r="F24" s="561">
        <v>3</v>
      </c>
      <c r="G24" s="719" t="s">
        <v>767</v>
      </c>
      <c r="H24" s="720"/>
      <c r="I24" s="561" t="s">
        <v>765</v>
      </c>
      <c r="J24" s="744"/>
      <c r="K24" s="745"/>
    </row>
    <row r="25" spans="1:11" s="200" customFormat="1" ht="33.75" customHeight="1">
      <c r="A25" s="723"/>
      <c r="B25" s="706"/>
      <c r="C25" s="710"/>
      <c r="D25" s="711"/>
      <c r="E25" s="706"/>
      <c r="F25" s="644">
        <v>4</v>
      </c>
      <c r="G25" s="721" t="s">
        <v>772</v>
      </c>
      <c r="H25" s="721"/>
      <c r="I25" s="570" t="s">
        <v>197</v>
      </c>
      <c r="J25" s="744"/>
      <c r="K25" s="745"/>
    </row>
    <row r="26" spans="1:11" s="200" customFormat="1" ht="36.75" customHeight="1" thickBot="1">
      <c r="A26" s="723"/>
      <c r="B26" s="706"/>
      <c r="C26" s="710"/>
      <c r="D26" s="711"/>
      <c r="E26" s="706"/>
      <c r="F26" s="561">
        <v>5</v>
      </c>
      <c r="G26" s="733" t="s">
        <v>708</v>
      </c>
      <c r="H26" s="733"/>
      <c r="I26" s="570" t="s">
        <v>709</v>
      </c>
      <c r="J26" s="744"/>
      <c r="K26" s="745"/>
    </row>
    <row r="27" spans="1:11" s="200" customFormat="1" ht="76.5" customHeight="1" thickBot="1">
      <c r="A27" s="214">
        <v>50</v>
      </c>
      <c r="B27" s="202" t="s">
        <v>96</v>
      </c>
      <c r="C27" s="739"/>
      <c r="D27" s="716"/>
      <c r="E27" s="202"/>
      <c r="F27" s="560">
        <v>1</v>
      </c>
      <c r="G27" s="715" t="s">
        <v>198</v>
      </c>
      <c r="H27" s="716"/>
      <c r="I27" s="560" t="s">
        <v>93</v>
      </c>
      <c r="J27" s="740" t="s">
        <v>203</v>
      </c>
      <c r="K27" s="741"/>
    </row>
    <row r="28" spans="1:11" s="200" customFormat="1" ht="66" customHeight="1">
      <c r="A28" s="722">
        <v>60</v>
      </c>
      <c r="B28" s="705" t="s">
        <v>201</v>
      </c>
      <c r="C28" s="708"/>
      <c r="D28" s="709"/>
      <c r="E28" s="705"/>
      <c r="F28" s="565">
        <v>1</v>
      </c>
      <c r="G28" s="732" t="s">
        <v>200</v>
      </c>
      <c r="H28" s="732"/>
      <c r="I28" s="565" t="s">
        <v>93</v>
      </c>
      <c r="J28" s="742" t="s">
        <v>804</v>
      </c>
      <c r="K28" s="743"/>
    </row>
    <row r="29" spans="1:11" s="200" customFormat="1" ht="36.75" customHeight="1">
      <c r="A29" s="723"/>
      <c r="B29" s="706"/>
      <c r="C29" s="710"/>
      <c r="D29" s="711"/>
      <c r="E29" s="706"/>
      <c r="F29" s="561">
        <v>2</v>
      </c>
      <c r="G29" s="721" t="s">
        <v>720</v>
      </c>
      <c r="H29" s="721"/>
      <c r="I29" s="562" t="s">
        <v>603</v>
      </c>
      <c r="J29" s="744"/>
      <c r="K29" s="745"/>
    </row>
    <row r="30" spans="1:11" s="200" customFormat="1" ht="27" customHeight="1" thickBot="1">
      <c r="A30" s="723"/>
      <c r="B30" s="706"/>
      <c r="C30" s="710"/>
      <c r="D30" s="711"/>
      <c r="E30" s="706"/>
      <c r="F30" s="561">
        <v>3</v>
      </c>
      <c r="G30" s="719" t="s">
        <v>767</v>
      </c>
      <c r="H30" s="720"/>
      <c r="I30" s="570" t="s">
        <v>766</v>
      </c>
      <c r="J30" s="744"/>
      <c r="K30" s="745"/>
    </row>
    <row r="31" spans="1:11" s="200" customFormat="1" ht="79.5" customHeight="1" thickBot="1">
      <c r="A31" s="214">
        <v>70</v>
      </c>
      <c r="B31" s="202" t="s">
        <v>96</v>
      </c>
      <c r="C31" s="739"/>
      <c r="D31" s="716"/>
      <c r="E31" s="202"/>
      <c r="F31" s="560">
        <v>1</v>
      </c>
      <c r="G31" s="715" t="s">
        <v>198</v>
      </c>
      <c r="H31" s="716"/>
      <c r="I31" s="560" t="s">
        <v>93</v>
      </c>
      <c r="J31" s="740" t="s">
        <v>203</v>
      </c>
      <c r="K31" s="741"/>
    </row>
    <row r="32" spans="1:11" s="200" customFormat="1" ht="114" customHeight="1">
      <c r="A32" s="722">
        <v>80</v>
      </c>
      <c r="B32" s="705" t="s">
        <v>97</v>
      </c>
      <c r="C32" s="708"/>
      <c r="D32" s="709"/>
      <c r="E32" s="705"/>
      <c r="F32" s="565">
        <v>1</v>
      </c>
      <c r="G32" s="732" t="s">
        <v>440</v>
      </c>
      <c r="H32" s="732"/>
      <c r="I32" s="565" t="s">
        <v>93</v>
      </c>
      <c r="J32" s="724"/>
      <c r="K32" s="725"/>
    </row>
    <row r="33" spans="1:13" s="200" customFormat="1" ht="26.25" customHeight="1">
      <c r="A33" s="723"/>
      <c r="B33" s="706"/>
      <c r="C33" s="710"/>
      <c r="D33" s="711"/>
      <c r="E33" s="706"/>
      <c r="F33" s="561">
        <v>2</v>
      </c>
      <c r="G33" s="747" t="s">
        <v>710</v>
      </c>
      <c r="H33" s="748"/>
      <c r="I33" s="562" t="s">
        <v>94</v>
      </c>
      <c r="J33" s="726"/>
      <c r="K33" s="727"/>
    </row>
    <row r="34" spans="1:13" s="200" customFormat="1" ht="26.25" customHeight="1">
      <c r="A34" s="723"/>
      <c r="B34" s="706"/>
      <c r="C34" s="710"/>
      <c r="D34" s="711"/>
      <c r="E34" s="706"/>
      <c r="F34" s="561">
        <v>3</v>
      </c>
      <c r="G34" s="719" t="s">
        <v>711</v>
      </c>
      <c r="H34" s="720"/>
      <c r="I34" s="562" t="s">
        <v>95</v>
      </c>
      <c r="J34" s="726"/>
      <c r="K34" s="727"/>
    </row>
    <row r="35" spans="1:13" s="200" customFormat="1" ht="26.25" customHeight="1">
      <c r="A35" s="723"/>
      <c r="B35" s="706"/>
      <c r="C35" s="710"/>
      <c r="D35" s="711"/>
      <c r="E35" s="706"/>
      <c r="F35" s="561">
        <v>4</v>
      </c>
      <c r="G35" s="721" t="s">
        <v>712</v>
      </c>
      <c r="H35" s="721"/>
      <c r="I35" s="562" t="s">
        <v>95</v>
      </c>
      <c r="J35" s="726"/>
      <c r="K35" s="727"/>
    </row>
    <row r="36" spans="1:13" s="200" customFormat="1" ht="15.75">
      <c r="A36" s="723"/>
      <c r="B36" s="706"/>
      <c r="C36" s="710"/>
      <c r="D36" s="711"/>
      <c r="E36" s="706"/>
      <c r="F36" s="561">
        <v>5</v>
      </c>
      <c r="G36" s="721" t="s">
        <v>713</v>
      </c>
      <c r="H36" s="721"/>
      <c r="I36" s="562" t="s">
        <v>603</v>
      </c>
      <c r="J36" s="726"/>
      <c r="K36" s="727"/>
    </row>
    <row r="37" spans="1:13" s="200" customFormat="1" ht="15.75">
      <c r="A37" s="723"/>
      <c r="B37" s="706"/>
      <c r="C37" s="710"/>
      <c r="D37" s="711"/>
      <c r="E37" s="706"/>
      <c r="F37" s="561">
        <v>6</v>
      </c>
      <c r="G37" s="721" t="s">
        <v>714</v>
      </c>
      <c r="H37" s="721"/>
      <c r="I37" s="562" t="s">
        <v>603</v>
      </c>
      <c r="J37" s="726"/>
      <c r="K37" s="727"/>
    </row>
    <row r="38" spans="1:13" s="200" customFormat="1" ht="26.25" customHeight="1" thickBot="1">
      <c r="A38" s="731"/>
      <c r="B38" s="730"/>
      <c r="C38" s="735"/>
      <c r="D38" s="736"/>
      <c r="E38" s="730"/>
      <c r="F38" s="567">
        <v>7</v>
      </c>
      <c r="G38" s="746" t="s">
        <v>706</v>
      </c>
      <c r="H38" s="746"/>
      <c r="I38" s="567" t="s">
        <v>358</v>
      </c>
      <c r="J38" s="728"/>
      <c r="K38" s="729"/>
    </row>
    <row r="39" spans="1:13" s="200" customFormat="1" ht="93" customHeight="1" thickBot="1">
      <c r="A39" s="201">
        <v>90</v>
      </c>
      <c r="B39" s="202" t="s">
        <v>204</v>
      </c>
      <c r="C39" s="715"/>
      <c r="D39" s="716"/>
      <c r="E39" s="213"/>
      <c r="F39" s="213">
        <v>1</v>
      </c>
      <c r="G39" s="715" t="s">
        <v>189</v>
      </c>
      <c r="H39" s="716"/>
      <c r="I39" s="566" t="s">
        <v>100</v>
      </c>
      <c r="J39" s="717" t="s">
        <v>100</v>
      </c>
      <c r="K39" s="718"/>
    </row>
    <row r="40" spans="1:13" s="180" customFormat="1" ht="23.25" customHeight="1">
      <c r="A40" s="5"/>
      <c r="B40" s="6"/>
      <c r="C40" s="6"/>
      <c r="D40" s="6"/>
      <c r="E40" s="6"/>
      <c r="F40" s="6"/>
      <c r="G40" s="6"/>
      <c r="H40" s="6"/>
      <c r="I40" s="6"/>
      <c r="J40" s="6"/>
      <c r="K40" s="7"/>
    </row>
    <row r="41" spans="1:13" s="180" customFormat="1" ht="21.75" customHeight="1">
      <c r="A41" s="8"/>
      <c r="B41" s="179"/>
      <c r="C41" s="179"/>
      <c r="D41" s="170"/>
      <c r="E41" s="177"/>
      <c r="F41" s="177"/>
      <c r="G41" s="170"/>
      <c r="H41" s="170"/>
      <c r="I41" s="170"/>
      <c r="J41" s="177"/>
      <c r="K41" s="9"/>
    </row>
    <row r="42" spans="1:13" s="180" customFormat="1" ht="90.75" customHeight="1">
      <c r="A42" s="176"/>
      <c r="B42" s="177"/>
      <c r="C42" s="177"/>
      <c r="D42" s="177"/>
      <c r="E42" s="177"/>
      <c r="F42" s="177"/>
      <c r="G42" s="177"/>
      <c r="H42" s="177"/>
      <c r="I42" s="177"/>
      <c r="J42" s="177"/>
      <c r="K42" s="178"/>
    </row>
    <row r="43" spans="1:13" s="180" customFormat="1">
      <c r="A43" s="789"/>
      <c r="B43" s="790"/>
      <c r="C43" s="790"/>
      <c r="D43" s="790"/>
      <c r="E43" s="790"/>
      <c r="F43" s="790"/>
      <c r="G43" s="790"/>
      <c r="H43" s="790"/>
      <c r="I43" s="790"/>
      <c r="J43" s="790"/>
      <c r="K43" s="791"/>
    </row>
    <row r="44" spans="1:13" s="208" customFormat="1" ht="21.75" customHeight="1">
      <c r="A44" s="795" t="s">
        <v>186</v>
      </c>
      <c r="B44" s="796"/>
      <c r="C44" s="792" t="s">
        <v>28</v>
      </c>
      <c r="D44" s="792"/>
      <c r="E44" s="792" t="s">
        <v>183</v>
      </c>
      <c r="F44" s="792"/>
      <c r="G44" s="792"/>
      <c r="H44" s="792"/>
      <c r="I44" s="792"/>
      <c r="J44" s="792"/>
      <c r="K44" s="794"/>
      <c r="L44" s="210"/>
      <c r="M44" s="210"/>
    </row>
    <row r="45" spans="1:13" s="208" customFormat="1" ht="21.75" customHeight="1">
      <c r="A45" s="797" t="s">
        <v>715</v>
      </c>
      <c r="B45" s="798"/>
      <c r="C45" s="793" t="s">
        <v>716</v>
      </c>
      <c r="D45" s="787"/>
      <c r="E45" s="787" t="s">
        <v>188</v>
      </c>
      <c r="F45" s="787"/>
      <c r="G45" s="787"/>
      <c r="H45" s="787"/>
      <c r="I45" s="787"/>
      <c r="J45" s="787"/>
      <c r="K45" s="788"/>
      <c r="L45" s="211"/>
      <c r="M45" s="211"/>
    </row>
    <row r="46" spans="1:13" s="208" customFormat="1" ht="21.75" customHeight="1">
      <c r="A46" s="799" t="s">
        <v>820</v>
      </c>
      <c r="B46" s="800"/>
      <c r="C46" s="787" t="s">
        <v>821</v>
      </c>
      <c r="D46" s="787"/>
      <c r="E46" s="787" t="s">
        <v>822</v>
      </c>
      <c r="F46" s="787"/>
      <c r="G46" s="787"/>
      <c r="H46" s="787"/>
      <c r="I46" s="787"/>
      <c r="J46" s="787"/>
      <c r="K46" s="788"/>
      <c r="L46" s="210"/>
      <c r="M46" s="210"/>
    </row>
    <row r="47" spans="1:13" s="208" customFormat="1" ht="21.75" customHeight="1">
      <c r="A47" s="712"/>
      <c r="B47" s="713"/>
      <c r="C47" s="713"/>
      <c r="D47" s="713"/>
      <c r="E47" s="713"/>
      <c r="F47" s="713"/>
      <c r="G47" s="713"/>
      <c r="H47" s="713"/>
      <c r="I47" s="713"/>
      <c r="J47" s="713"/>
      <c r="K47" s="714"/>
      <c r="L47" s="211"/>
      <c r="M47" s="211"/>
    </row>
    <row r="48" spans="1:13" s="209" customFormat="1" ht="36.75" customHeight="1" thickBot="1">
      <c r="A48" s="707" t="s">
        <v>809</v>
      </c>
      <c r="B48" s="703"/>
      <c r="C48" s="704"/>
      <c r="D48" s="702"/>
      <c r="E48" s="703"/>
      <c r="F48" s="703"/>
      <c r="G48" s="703"/>
      <c r="H48" s="704"/>
      <c r="I48" s="699" t="s">
        <v>619</v>
      </c>
      <c r="J48" s="700"/>
      <c r="K48" s="701"/>
      <c r="L48" s="212"/>
      <c r="M48" s="211"/>
    </row>
    <row r="49" spans="1:11" s="180" customFormat="1">
      <c r="A49" s="781" t="s">
        <v>267</v>
      </c>
      <c r="B49" s="782"/>
      <c r="C49" s="782"/>
      <c r="D49" s="782"/>
      <c r="E49" s="782"/>
      <c r="F49" s="782"/>
      <c r="G49" s="782"/>
      <c r="H49" s="782"/>
      <c r="I49" s="782"/>
      <c r="J49" s="782"/>
      <c r="K49" s="782"/>
    </row>
    <row r="50" spans="1:11" s="180" customFormat="1"/>
    <row r="51" spans="1:11" s="180" customFormat="1"/>
    <row r="52" spans="1:11" s="180" customFormat="1"/>
    <row r="53" spans="1:11" s="180" customFormat="1"/>
    <row r="54" spans="1:11" s="180" customFormat="1"/>
    <row r="55" spans="1:11" s="180" customFormat="1"/>
    <row r="56" spans="1:11" s="180" customFormat="1"/>
    <row r="57" spans="1:11" s="180" customFormat="1"/>
    <row r="58" spans="1:11" s="180" customFormat="1"/>
    <row r="59" spans="1:11" s="180" customFormat="1"/>
    <row r="60" spans="1:11" s="180" customFormat="1"/>
    <row r="61" spans="1:11" s="180" customFormat="1"/>
    <row r="62" spans="1:11" s="180" customFormat="1"/>
    <row r="63" spans="1:11" s="180" customFormat="1"/>
    <row r="64" spans="1:11" s="180" customFormat="1"/>
    <row r="65" s="180" customFormat="1"/>
    <row r="66" s="180" customFormat="1"/>
    <row r="67" s="180" customFormat="1"/>
    <row r="68" s="180" customFormat="1"/>
    <row r="69" s="180" customFormat="1"/>
    <row r="70" s="180" customFormat="1"/>
    <row r="71" s="180" customFormat="1"/>
    <row r="72" s="180" customFormat="1"/>
    <row r="73" s="180" customFormat="1"/>
    <row r="74" s="180" customFormat="1"/>
    <row r="75" s="180" customFormat="1"/>
    <row r="76" s="180" customFormat="1"/>
    <row r="77" s="180" customFormat="1"/>
    <row r="78" s="180" customFormat="1"/>
    <row r="79" s="180" customFormat="1"/>
    <row r="80" s="180" customFormat="1"/>
    <row r="81" s="180" customFormat="1"/>
    <row r="82" s="180" customFormat="1"/>
    <row r="2920" ht="20.100000000000001" customHeight="1"/>
    <row r="2921" ht="20.100000000000001" customHeight="1"/>
    <row r="2922" ht="20.100000000000001" customHeight="1"/>
    <row r="2923" ht="20.100000000000001" customHeight="1"/>
    <row r="2924" ht="20.100000000000001" customHeight="1"/>
    <row r="2925"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3935" ht="20.25" customHeight="1"/>
    <row r="3936" ht="12.75" customHeight="1"/>
  </sheetData>
  <mergeCells count="89">
    <mergeCell ref="G3:I3"/>
    <mergeCell ref="D4:E4"/>
    <mergeCell ref="G4:I4"/>
    <mergeCell ref="E22:E26"/>
    <mergeCell ref="C22:D26"/>
    <mergeCell ref="G14:H14"/>
    <mergeCell ref="C21:D21"/>
    <mergeCell ref="G21:H21"/>
    <mergeCell ref="G15:H15"/>
    <mergeCell ref="G17:H17"/>
    <mergeCell ref="G25:H25"/>
    <mergeCell ref="G22:H22"/>
    <mergeCell ref="G23:H23"/>
    <mergeCell ref="G18:H18"/>
    <mergeCell ref="A49:K49"/>
    <mergeCell ref="G6:H7"/>
    <mergeCell ref="C46:D46"/>
    <mergeCell ref="E46:K46"/>
    <mergeCell ref="A43:K43"/>
    <mergeCell ref="C44:D44"/>
    <mergeCell ref="C45:D45"/>
    <mergeCell ref="E44:K44"/>
    <mergeCell ref="E45:K45"/>
    <mergeCell ref="A44:B44"/>
    <mergeCell ref="A45:B45"/>
    <mergeCell ref="A46:B46"/>
    <mergeCell ref="G16:H16"/>
    <mergeCell ref="J22:K26"/>
    <mergeCell ref="B22:B26"/>
    <mergeCell ref="A22:A26"/>
    <mergeCell ref="A1:K1"/>
    <mergeCell ref="J8:K13"/>
    <mergeCell ref="A8:A13"/>
    <mergeCell ref="B8:B13"/>
    <mergeCell ref="C6:D7"/>
    <mergeCell ref="G13:H13"/>
    <mergeCell ref="G11:H11"/>
    <mergeCell ref="G8:H8"/>
    <mergeCell ref="G9:H9"/>
    <mergeCell ref="C8:D13"/>
    <mergeCell ref="E8:E13"/>
    <mergeCell ref="G12:H12"/>
    <mergeCell ref="G10:H10"/>
    <mergeCell ref="D2:E2"/>
    <mergeCell ref="G2:I2"/>
    <mergeCell ref="D3:E3"/>
    <mergeCell ref="A14:A20"/>
    <mergeCell ref="B14:B20"/>
    <mergeCell ref="G26:H26"/>
    <mergeCell ref="G19:H19"/>
    <mergeCell ref="C14:D20"/>
    <mergeCell ref="G20:H20"/>
    <mergeCell ref="J14:K20"/>
    <mergeCell ref="E14:E20"/>
    <mergeCell ref="G24:H24"/>
    <mergeCell ref="C32:D38"/>
    <mergeCell ref="J21:K21"/>
    <mergeCell ref="C27:D27"/>
    <mergeCell ref="G27:H27"/>
    <mergeCell ref="J27:K27"/>
    <mergeCell ref="J28:K30"/>
    <mergeCell ref="C31:D31"/>
    <mergeCell ref="G37:H37"/>
    <mergeCell ref="G38:H38"/>
    <mergeCell ref="G33:H33"/>
    <mergeCell ref="G29:H29"/>
    <mergeCell ref="G30:H30"/>
    <mergeCell ref="J31:K31"/>
    <mergeCell ref="E28:E30"/>
    <mergeCell ref="G28:H28"/>
    <mergeCell ref="G31:H31"/>
    <mergeCell ref="G32:H32"/>
    <mergeCell ref="G36:H36"/>
    <mergeCell ref="I48:K48"/>
    <mergeCell ref="D48:H48"/>
    <mergeCell ref="B28:B30"/>
    <mergeCell ref="A48:C48"/>
    <mergeCell ref="C28:D30"/>
    <mergeCell ref="A47:K47"/>
    <mergeCell ref="C39:D39"/>
    <mergeCell ref="G39:H39"/>
    <mergeCell ref="J39:K39"/>
    <mergeCell ref="G34:H34"/>
    <mergeCell ref="G35:H35"/>
    <mergeCell ref="A28:A30"/>
    <mergeCell ref="J32:K38"/>
    <mergeCell ref="E32:E38"/>
    <mergeCell ref="B32:B38"/>
    <mergeCell ref="A32:A38"/>
  </mergeCells>
  <printOptions horizontalCentered="1"/>
  <pageMargins left="0" right="0" top="0" bottom="0" header="0" footer="0"/>
  <pageSetup paperSize="9" scale="46"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51"/>
  <sheetViews>
    <sheetView zoomScale="85" zoomScaleNormal="85" zoomScaleSheetLayoutView="80" workbookViewId="0">
      <selection activeCell="M18" sqref="M18"/>
    </sheetView>
  </sheetViews>
  <sheetFormatPr defaultRowHeight="12.75"/>
  <cols>
    <col min="1" max="1" width="5.5703125" style="15" customWidth="1"/>
    <col min="2" max="2" width="9.85546875" style="15" customWidth="1"/>
    <col min="3" max="12" width="7.7109375" style="15" customWidth="1"/>
    <col min="13" max="14" width="11.28515625" style="15" customWidth="1"/>
    <col min="15" max="15" width="14" style="15" customWidth="1"/>
    <col min="16" max="16" width="11.140625" style="15" customWidth="1"/>
    <col min="17" max="17" width="13.85546875" style="15" customWidth="1"/>
    <col min="18" max="18" width="7.7109375" style="15" customWidth="1"/>
    <col min="19" max="19" width="9.28515625" style="15" customWidth="1"/>
    <col min="20" max="20" width="10.5703125" style="15" customWidth="1"/>
    <col min="21" max="21" width="9.7109375" style="15" customWidth="1"/>
    <col min="22" max="22" width="9.28515625" style="15" customWidth="1"/>
    <col min="23" max="23" width="8.28515625" style="15" customWidth="1"/>
    <col min="24" max="24" width="10" style="15" customWidth="1"/>
    <col min="25" max="25" width="12" style="15" customWidth="1"/>
    <col min="26" max="256" width="9.140625" style="15"/>
    <col min="257" max="257" width="5.5703125" style="15" customWidth="1"/>
    <col min="258" max="258" width="9.85546875" style="15" customWidth="1"/>
    <col min="259" max="268" width="7.7109375" style="15" customWidth="1"/>
    <col min="269" max="270" width="11.28515625" style="15" customWidth="1"/>
    <col min="271" max="271" width="14" style="15" customWidth="1"/>
    <col min="272" max="272" width="11.140625" style="15" customWidth="1"/>
    <col min="273" max="273" width="13.85546875" style="15" customWidth="1"/>
    <col min="274" max="274" width="7.7109375" style="15" customWidth="1"/>
    <col min="275" max="275" width="9.28515625" style="15" customWidth="1"/>
    <col min="276" max="276" width="10.5703125" style="15" customWidth="1"/>
    <col min="277" max="277" width="9.7109375" style="15" customWidth="1"/>
    <col min="278" max="278" width="9.28515625" style="15" customWidth="1"/>
    <col min="279" max="279" width="8.28515625" style="15" customWidth="1"/>
    <col min="280" max="280" width="10" style="15" customWidth="1"/>
    <col min="281" max="281" width="12" style="15" customWidth="1"/>
    <col min="282" max="512" width="9.140625" style="15"/>
    <col min="513" max="513" width="5.5703125" style="15" customWidth="1"/>
    <col min="514" max="514" width="9.85546875" style="15" customWidth="1"/>
    <col min="515" max="524" width="7.7109375" style="15" customWidth="1"/>
    <col min="525" max="526" width="11.28515625" style="15" customWidth="1"/>
    <col min="527" max="527" width="14" style="15" customWidth="1"/>
    <col min="528" max="528" width="11.140625" style="15" customWidth="1"/>
    <col min="529" max="529" width="13.85546875" style="15" customWidth="1"/>
    <col min="530" max="530" width="7.7109375" style="15" customWidth="1"/>
    <col min="531" max="531" width="9.28515625" style="15" customWidth="1"/>
    <col min="532" max="532" width="10.5703125" style="15" customWidth="1"/>
    <col min="533" max="533" width="9.7109375" style="15" customWidth="1"/>
    <col min="534" max="534" width="9.28515625" style="15" customWidth="1"/>
    <col min="535" max="535" width="8.28515625" style="15" customWidth="1"/>
    <col min="536" max="536" width="10" style="15" customWidth="1"/>
    <col min="537" max="537" width="12" style="15" customWidth="1"/>
    <col min="538" max="768" width="9.140625" style="15"/>
    <col min="769" max="769" width="5.5703125" style="15" customWidth="1"/>
    <col min="770" max="770" width="9.85546875" style="15" customWidth="1"/>
    <col min="771" max="780" width="7.7109375" style="15" customWidth="1"/>
    <col min="781" max="782" width="11.28515625" style="15" customWidth="1"/>
    <col min="783" max="783" width="14" style="15" customWidth="1"/>
    <col min="784" max="784" width="11.140625" style="15" customWidth="1"/>
    <col min="785" max="785" width="13.85546875" style="15" customWidth="1"/>
    <col min="786" max="786" width="7.7109375" style="15" customWidth="1"/>
    <col min="787" max="787" width="9.28515625" style="15" customWidth="1"/>
    <col min="788" max="788" width="10.5703125" style="15" customWidth="1"/>
    <col min="789" max="789" width="9.7109375" style="15" customWidth="1"/>
    <col min="790" max="790" width="9.28515625" style="15" customWidth="1"/>
    <col min="791" max="791" width="8.28515625" style="15" customWidth="1"/>
    <col min="792" max="792" width="10" style="15" customWidth="1"/>
    <col min="793" max="793" width="12" style="15" customWidth="1"/>
    <col min="794" max="1024" width="9.140625" style="15"/>
    <col min="1025" max="1025" width="5.5703125" style="15" customWidth="1"/>
    <col min="1026" max="1026" width="9.85546875" style="15" customWidth="1"/>
    <col min="1027" max="1036" width="7.7109375" style="15" customWidth="1"/>
    <col min="1037" max="1038" width="11.28515625" style="15" customWidth="1"/>
    <col min="1039" max="1039" width="14" style="15" customWidth="1"/>
    <col min="1040" max="1040" width="11.140625" style="15" customWidth="1"/>
    <col min="1041" max="1041" width="13.85546875" style="15" customWidth="1"/>
    <col min="1042" max="1042" width="7.7109375" style="15" customWidth="1"/>
    <col min="1043" max="1043" width="9.28515625" style="15" customWidth="1"/>
    <col min="1044" max="1044" width="10.5703125" style="15" customWidth="1"/>
    <col min="1045" max="1045" width="9.7109375" style="15" customWidth="1"/>
    <col min="1046" max="1046" width="9.28515625" style="15" customWidth="1"/>
    <col min="1047" max="1047" width="8.28515625" style="15" customWidth="1"/>
    <col min="1048" max="1048" width="10" style="15" customWidth="1"/>
    <col min="1049" max="1049" width="12" style="15" customWidth="1"/>
    <col min="1050" max="1280" width="9.140625" style="15"/>
    <col min="1281" max="1281" width="5.5703125" style="15" customWidth="1"/>
    <col min="1282" max="1282" width="9.85546875" style="15" customWidth="1"/>
    <col min="1283" max="1292" width="7.7109375" style="15" customWidth="1"/>
    <col min="1293" max="1294" width="11.28515625" style="15" customWidth="1"/>
    <col min="1295" max="1295" width="14" style="15" customWidth="1"/>
    <col min="1296" max="1296" width="11.140625" style="15" customWidth="1"/>
    <col min="1297" max="1297" width="13.85546875" style="15" customWidth="1"/>
    <col min="1298" max="1298" width="7.7109375" style="15" customWidth="1"/>
    <col min="1299" max="1299" width="9.28515625" style="15" customWidth="1"/>
    <col min="1300" max="1300" width="10.5703125" style="15" customWidth="1"/>
    <col min="1301" max="1301" width="9.7109375" style="15" customWidth="1"/>
    <col min="1302" max="1302" width="9.28515625" style="15" customWidth="1"/>
    <col min="1303" max="1303" width="8.28515625" style="15" customWidth="1"/>
    <col min="1304" max="1304" width="10" style="15" customWidth="1"/>
    <col min="1305" max="1305" width="12" style="15" customWidth="1"/>
    <col min="1306" max="1536" width="9.140625" style="15"/>
    <col min="1537" max="1537" width="5.5703125" style="15" customWidth="1"/>
    <col min="1538" max="1538" width="9.85546875" style="15" customWidth="1"/>
    <col min="1539" max="1548" width="7.7109375" style="15" customWidth="1"/>
    <col min="1549" max="1550" width="11.28515625" style="15" customWidth="1"/>
    <col min="1551" max="1551" width="14" style="15" customWidth="1"/>
    <col min="1552" max="1552" width="11.140625" style="15" customWidth="1"/>
    <col min="1553" max="1553" width="13.85546875" style="15" customWidth="1"/>
    <col min="1554" max="1554" width="7.7109375" style="15" customWidth="1"/>
    <col min="1555" max="1555" width="9.28515625" style="15" customWidth="1"/>
    <col min="1556" max="1556" width="10.5703125" style="15" customWidth="1"/>
    <col min="1557" max="1557" width="9.7109375" style="15" customWidth="1"/>
    <col min="1558" max="1558" width="9.28515625" style="15" customWidth="1"/>
    <col min="1559" max="1559" width="8.28515625" style="15" customWidth="1"/>
    <col min="1560" max="1560" width="10" style="15" customWidth="1"/>
    <col min="1561" max="1561" width="12" style="15" customWidth="1"/>
    <col min="1562" max="1792" width="9.140625" style="15"/>
    <col min="1793" max="1793" width="5.5703125" style="15" customWidth="1"/>
    <col min="1794" max="1794" width="9.85546875" style="15" customWidth="1"/>
    <col min="1795" max="1804" width="7.7109375" style="15" customWidth="1"/>
    <col min="1805" max="1806" width="11.28515625" style="15" customWidth="1"/>
    <col min="1807" max="1807" width="14" style="15" customWidth="1"/>
    <col min="1808" max="1808" width="11.140625" style="15" customWidth="1"/>
    <col min="1809" max="1809" width="13.85546875" style="15" customWidth="1"/>
    <col min="1810" max="1810" width="7.7109375" style="15" customWidth="1"/>
    <col min="1811" max="1811" width="9.28515625" style="15" customWidth="1"/>
    <col min="1812" max="1812" width="10.5703125" style="15" customWidth="1"/>
    <col min="1813" max="1813" width="9.7109375" style="15" customWidth="1"/>
    <col min="1814" max="1814" width="9.28515625" style="15" customWidth="1"/>
    <col min="1815" max="1815" width="8.28515625" style="15" customWidth="1"/>
    <col min="1816" max="1816" width="10" style="15" customWidth="1"/>
    <col min="1817" max="1817" width="12" style="15" customWidth="1"/>
    <col min="1818" max="2048" width="9.140625" style="15"/>
    <col min="2049" max="2049" width="5.5703125" style="15" customWidth="1"/>
    <col min="2050" max="2050" width="9.85546875" style="15" customWidth="1"/>
    <col min="2051" max="2060" width="7.7109375" style="15" customWidth="1"/>
    <col min="2061" max="2062" width="11.28515625" style="15" customWidth="1"/>
    <col min="2063" max="2063" width="14" style="15" customWidth="1"/>
    <col min="2064" max="2064" width="11.140625" style="15" customWidth="1"/>
    <col min="2065" max="2065" width="13.85546875" style="15" customWidth="1"/>
    <col min="2066" max="2066" width="7.7109375" style="15" customWidth="1"/>
    <col min="2067" max="2067" width="9.28515625" style="15" customWidth="1"/>
    <col min="2068" max="2068" width="10.5703125" style="15" customWidth="1"/>
    <col min="2069" max="2069" width="9.7109375" style="15" customWidth="1"/>
    <col min="2070" max="2070" width="9.28515625" style="15" customWidth="1"/>
    <col min="2071" max="2071" width="8.28515625" style="15" customWidth="1"/>
    <col min="2072" max="2072" width="10" style="15" customWidth="1"/>
    <col min="2073" max="2073" width="12" style="15" customWidth="1"/>
    <col min="2074" max="2304" width="9.140625" style="15"/>
    <col min="2305" max="2305" width="5.5703125" style="15" customWidth="1"/>
    <col min="2306" max="2306" width="9.85546875" style="15" customWidth="1"/>
    <col min="2307" max="2316" width="7.7109375" style="15" customWidth="1"/>
    <col min="2317" max="2318" width="11.28515625" style="15" customWidth="1"/>
    <col min="2319" max="2319" width="14" style="15" customWidth="1"/>
    <col min="2320" max="2320" width="11.140625" style="15" customWidth="1"/>
    <col min="2321" max="2321" width="13.85546875" style="15" customWidth="1"/>
    <col min="2322" max="2322" width="7.7109375" style="15" customWidth="1"/>
    <col min="2323" max="2323" width="9.28515625" style="15" customWidth="1"/>
    <col min="2324" max="2324" width="10.5703125" style="15" customWidth="1"/>
    <col min="2325" max="2325" width="9.7109375" style="15" customWidth="1"/>
    <col min="2326" max="2326" width="9.28515625" style="15" customWidth="1"/>
    <col min="2327" max="2327" width="8.28515625" style="15" customWidth="1"/>
    <col min="2328" max="2328" width="10" style="15" customWidth="1"/>
    <col min="2329" max="2329" width="12" style="15" customWidth="1"/>
    <col min="2330" max="2560" width="9.140625" style="15"/>
    <col min="2561" max="2561" width="5.5703125" style="15" customWidth="1"/>
    <col min="2562" max="2562" width="9.85546875" style="15" customWidth="1"/>
    <col min="2563" max="2572" width="7.7109375" style="15" customWidth="1"/>
    <col min="2573" max="2574" width="11.28515625" style="15" customWidth="1"/>
    <col min="2575" max="2575" width="14" style="15" customWidth="1"/>
    <col min="2576" max="2576" width="11.140625" style="15" customWidth="1"/>
    <col min="2577" max="2577" width="13.85546875" style="15" customWidth="1"/>
    <col min="2578" max="2578" width="7.7109375" style="15" customWidth="1"/>
    <col min="2579" max="2579" width="9.28515625" style="15" customWidth="1"/>
    <col min="2580" max="2580" width="10.5703125" style="15" customWidth="1"/>
    <col min="2581" max="2581" width="9.7109375" style="15" customWidth="1"/>
    <col min="2582" max="2582" width="9.28515625" style="15" customWidth="1"/>
    <col min="2583" max="2583" width="8.28515625" style="15" customWidth="1"/>
    <col min="2584" max="2584" width="10" style="15" customWidth="1"/>
    <col min="2585" max="2585" width="12" style="15" customWidth="1"/>
    <col min="2586" max="2816" width="9.140625" style="15"/>
    <col min="2817" max="2817" width="5.5703125" style="15" customWidth="1"/>
    <col min="2818" max="2818" width="9.85546875" style="15" customWidth="1"/>
    <col min="2819" max="2828" width="7.7109375" style="15" customWidth="1"/>
    <col min="2829" max="2830" width="11.28515625" style="15" customWidth="1"/>
    <col min="2831" max="2831" width="14" style="15" customWidth="1"/>
    <col min="2832" max="2832" width="11.140625" style="15" customWidth="1"/>
    <col min="2833" max="2833" width="13.85546875" style="15" customWidth="1"/>
    <col min="2834" max="2834" width="7.7109375" style="15" customWidth="1"/>
    <col min="2835" max="2835" width="9.28515625" style="15" customWidth="1"/>
    <col min="2836" max="2836" width="10.5703125" style="15" customWidth="1"/>
    <col min="2837" max="2837" width="9.7109375" style="15" customWidth="1"/>
    <col min="2838" max="2838" width="9.28515625" style="15" customWidth="1"/>
    <col min="2839" max="2839" width="8.28515625" style="15" customWidth="1"/>
    <col min="2840" max="2840" width="10" style="15" customWidth="1"/>
    <col min="2841" max="2841" width="12" style="15" customWidth="1"/>
    <col min="2842" max="3072" width="9.140625" style="15"/>
    <col min="3073" max="3073" width="5.5703125" style="15" customWidth="1"/>
    <col min="3074" max="3074" width="9.85546875" style="15" customWidth="1"/>
    <col min="3075" max="3084" width="7.7109375" style="15" customWidth="1"/>
    <col min="3085" max="3086" width="11.28515625" style="15" customWidth="1"/>
    <col min="3087" max="3087" width="14" style="15" customWidth="1"/>
    <col min="3088" max="3088" width="11.140625" style="15" customWidth="1"/>
    <col min="3089" max="3089" width="13.85546875" style="15" customWidth="1"/>
    <col min="3090" max="3090" width="7.7109375" style="15" customWidth="1"/>
    <col min="3091" max="3091" width="9.28515625" style="15" customWidth="1"/>
    <col min="3092" max="3092" width="10.5703125" style="15" customWidth="1"/>
    <col min="3093" max="3093" width="9.7109375" style="15" customWidth="1"/>
    <col min="3094" max="3094" width="9.28515625" style="15" customWidth="1"/>
    <col min="3095" max="3095" width="8.28515625" style="15" customWidth="1"/>
    <col min="3096" max="3096" width="10" style="15" customWidth="1"/>
    <col min="3097" max="3097" width="12" style="15" customWidth="1"/>
    <col min="3098" max="3328" width="9.140625" style="15"/>
    <col min="3329" max="3329" width="5.5703125" style="15" customWidth="1"/>
    <col min="3330" max="3330" width="9.85546875" style="15" customWidth="1"/>
    <col min="3331" max="3340" width="7.7109375" style="15" customWidth="1"/>
    <col min="3341" max="3342" width="11.28515625" style="15" customWidth="1"/>
    <col min="3343" max="3343" width="14" style="15" customWidth="1"/>
    <col min="3344" max="3344" width="11.140625" style="15" customWidth="1"/>
    <col min="3345" max="3345" width="13.85546875" style="15" customWidth="1"/>
    <col min="3346" max="3346" width="7.7109375" style="15" customWidth="1"/>
    <col min="3347" max="3347" width="9.28515625" style="15" customWidth="1"/>
    <col min="3348" max="3348" width="10.5703125" style="15" customWidth="1"/>
    <col min="3349" max="3349" width="9.7109375" style="15" customWidth="1"/>
    <col min="3350" max="3350" width="9.28515625" style="15" customWidth="1"/>
    <col min="3351" max="3351" width="8.28515625" style="15" customWidth="1"/>
    <col min="3352" max="3352" width="10" style="15" customWidth="1"/>
    <col min="3353" max="3353" width="12" style="15" customWidth="1"/>
    <col min="3354" max="3584" width="9.140625" style="15"/>
    <col min="3585" max="3585" width="5.5703125" style="15" customWidth="1"/>
    <col min="3586" max="3586" width="9.85546875" style="15" customWidth="1"/>
    <col min="3587" max="3596" width="7.7109375" style="15" customWidth="1"/>
    <col min="3597" max="3598" width="11.28515625" style="15" customWidth="1"/>
    <col min="3599" max="3599" width="14" style="15" customWidth="1"/>
    <col min="3600" max="3600" width="11.140625" style="15" customWidth="1"/>
    <col min="3601" max="3601" width="13.85546875" style="15" customWidth="1"/>
    <col min="3602" max="3602" width="7.7109375" style="15" customWidth="1"/>
    <col min="3603" max="3603" width="9.28515625" style="15" customWidth="1"/>
    <col min="3604" max="3604" width="10.5703125" style="15" customWidth="1"/>
    <col min="3605" max="3605" width="9.7109375" style="15" customWidth="1"/>
    <col min="3606" max="3606" width="9.28515625" style="15" customWidth="1"/>
    <col min="3607" max="3607" width="8.28515625" style="15" customWidth="1"/>
    <col min="3608" max="3608" width="10" style="15" customWidth="1"/>
    <col min="3609" max="3609" width="12" style="15" customWidth="1"/>
    <col min="3610" max="3840" width="9.140625" style="15"/>
    <col min="3841" max="3841" width="5.5703125" style="15" customWidth="1"/>
    <col min="3842" max="3842" width="9.85546875" style="15" customWidth="1"/>
    <col min="3843" max="3852" width="7.7109375" style="15" customWidth="1"/>
    <col min="3853" max="3854" width="11.28515625" style="15" customWidth="1"/>
    <col min="3855" max="3855" width="14" style="15" customWidth="1"/>
    <col min="3856" max="3856" width="11.140625" style="15" customWidth="1"/>
    <col min="3857" max="3857" width="13.85546875" style="15" customWidth="1"/>
    <col min="3858" max="3858" width="7.7109375" style="15" customWidth="1"/>
    <col min="3859" max="3859" width="9.28515625" style="15" customWidth="1"/>
    <col min="3860" max="3860" width="10.5703125" style="15" customWidth="1"/>
    <col min="3861" max="3861" width="9.7109375" style="15" customWidth="1"/>
    <col min="3862" max="3862" width="9.28515625" style="15" customWidth="1"/>
    <col min="3863" max="3863" width="8.28515625" style="15" customWidth="1"/>
    <col min="3864" max="3864" width="10" style="15" customWidth="1"/>
    <col min="3865" max="3865" width="12" style="15" customWidth="1"/>
    <col min="3866" max="4096" width="9.140625" style="15"/>
    <col min="4097" max="4097" width="5.5703125" style="15" customWidth="1"/>
    <col min="4098" max="4098" width="9.85546875" style="15" customWidth="1"/>
    <col min="4099" max="4108" width="7.7109375" style="15" customWidth="1"/>
    <col min="4109" max="4110" width="11.28515625" style="15" customWidth="1"/>
    <col min="4111" max="4111" width="14" style="15" customWidth="1"/>
    <col min="4112" max="4112" width="11.140625" style="15" customWidth="1"/>
    <col min="4113" max="4113" width="13.85546875" style="15" customWidth="1"/>
    <col min="4114" max="4114" width="7.7109375" style="15" customWidth="1"/>
    <col min="4115" max="4115" width="9.28515625" style="15" customWidth="1"/>
    <col min="4116" max="4116" width="10.5703125" style="15" customWidth="1"/>
    <col min="4117" max="4117" width="9.7109375" style="15" customWidth="1"/>
    <col min="4118" max="4118" width="9.28515625" style="15" customWidth="1"/>
    <col min="4119" max="4119" width="8.28515625" style="15" customWidth="1"/>
    <col min="4120" max="4120" width="10" style="15" customWidth="1"/>
    <col min="4121" max="4121" width="12" style="15" customWidth="1"/>
    <col min="4122" max="4352" width="9.140625" style="15"/>
    <col min="4353" max="4353" width="5.5703125" style="15" customWidth="1"/>
    <col min="4354" max="4354" width="9.85546875" style="15" customWidth="1"/>
    <col min="4355" max="4364" width="7.7109375" style="15" customWidth="1"/>
    <col min="4365" max="4366" width="11.28515625" style="15" customWidth="1"/>
    <col min="4367" max="4367" width="14" style="15" customWidth="1"/>
    <col min="4368" max="4368" width="11.140625" style="15" customWidth="1"/>
    <col min="4369" max="4369" width="13.85546875" style="15" customWidth="1"/>
    <col min="4370" max="4370" width="7.7109375" style="15" customWidth="1"/>
    <col min="4371" max="4371" width="9.28515625" style="15" customWidth="1"/>
    <col min="4372" max="4372" width="10.5703125" style="15" customWidth="1"/>
    <col min="4373" max="4373" width="9.7109375" style="15" customWidth="1"/>
    <col min="4374" max="4374" width="9.28515625" style="15" customWidth="1"/>
    <col min="4375" max="4375" width="8.28515625" style="15" customWidth="1"/>
    <col min="4376" max="4376" width="10" style="15" customWidth="1"/>
    <col min="4377" max="4377" width="12" style="15" customWidth="1"/>
    <col min="4378" max="4608" width="9.140625" style="15"/>
    <col min="4609" max="4609" width="5.5703125" style="15" customWidth="1"/>
    <col min="4610" max="4610" width="9.85546875" style="15" customWidth="1"/>
    <col min="4611" max="4620" width="7.7109375" style="15" customWidth="1"/>
    <col min="4621" max="4622" width="11.28515625" style="15" customWidth="1"/>
    <col min="4623" max="4623" width="14" style="15" customWidth="1"/>
    <col min="4624" max="4624" width="11.140625" style="15" customWidth="1"/>
    <col min="4625" max="4625" width="13.85546875" style="15" customWidth="1"/>
    <col min="4626" max="4626" width="7.7109375" style="15" customWidth="1"/>
    <col min="4627" max="4627" width="9.28515625" style="15" customWidth="1"/>
    <col min="4628" max="4628" width="10.5703125" style="15" customWidth="1"/>
    <col min="4629" max="4629" width="9.7109375" style="15" customWidth="1"/>
    <col min="4630" max="4630" width="9.28515625" style="15" customWidth="1"/>
    <col min="4631" max="4631" width="8.28515625" style="15" customWidth="1"/>
    <col min="4632" max="4632" width="10" style="15" customWidth="1"/>
    <col min="4633" max="4633" width="12" style="15" customWidth="1"/>
    <col min="4634" max="4864" width="9.140625" style="15"/>
    <col min="4865" max="4865" width="5.5703125" style="15" customWidth="1"/>
    <col min="4866" max="4866" width="9.85546875" style="15" customWidth="1"/>
    <col min="4867" max="4876" width="7.7109375" style="15" customWidth="1"/>
    <col min="4877" max="4878" width="11.28515625" style="15" customWidth="1"/>
    <col min="4879" max="4879" width="14" style="15" customWidth="1"/>
    <col min="4880" max="4880" width="11.140625" style="15" customWidth="1"/>
    <col min="4881" max="4881" width="13.85546875" style="15" customWidth="1"/>
    <col min="4882" max="4882" width="7.7109375" style="15" customWidth="1"/>
    <col min="4883" max="4883" width="9.28515625" style="15" customWidth="1"/>
    <col min="4884" max="4884" width="10.5703125" style="15" customWidth="1"/>
    <col min="4885" max="4885" width="9.7109375" style="15" customWidth="1"/>
    <col min="4886" max="4886" width="9.28515625" style="15" customWidth="1"/>
    <col min="4887" max="4887" width="8.28515625" style="15" customWidth="1"/>
    <col min="4888" max="4888" width="10" style="15" customWidth="1"/>
    <col min="4889" max="4889" width="12" style="15" customWidth="1"/>
    <col min="4890" max="5120" width="9.140625" style="15"/>
    <col min="5121" max="5121" width="5.5703125" style="15" customWidth="1"/>
    <col min="5122" max="5122" width="9.85546875" style="15" customWidth="1"/>
    <col min="5123" max="5132" width="7.7109375" style="15" customWidth="1"/>
    <col min="5133" max="5134" width="11.28515625" style="15" customWidth="1"/>
    <col min="5135" max="5135" width="14" style="15" customWidth="1"/>
    <col min="5136" max="5136" width="11.140625" style="15" customWidth="1"/>
    <col min="5137" max="5137" width="13.85546875" style="15" customWidth="1"/>
    <col min="5138" max="5138" width="7.7109375" style="15" customWidth="1"/>
    <col min="5139" max="5139" width="9.28515625" style="15" customWidth="1"/>
    <col min="5140" max="5140" width="10.5703125" style="15" customWidth="1"/>
    <col min="5141" max="5141" width="9.7109375" style="15" customWidth="1"/>
    <col min="5142" max="5142" width="9.28515625" style="15" customWidth="1"/>
    <col min="5143" max="5143" width="8.28515625" style="15" customWidth="1"/>
    <col min="5144" max="5144" width="10" style="15" customWidth="1"/>
    <col min="5145" max="5145" width="12" style="15" customWidth="1"/>
    <col min="5146" max="5376" width="9.140625" style="15"/>
    <col min="5377" max="5377" width="5.5703125" style="15" customWidth="1"/>
    <col min="5378" max="5378" width="9.85546875" style="15" customWidth="1"/>
    <col min="5379" max="5388" width="7.7109375" style="15" customWidth="1"/>
    <col min="5389" max="5390" width="11.28515625" style="15" customWidth="1"/>
    <col min="5391" max="5391" width="14" style="15" customWidth="1"/>
    <col min="5392" max="5392" width="11.140625" style="15" customWidth="1"/>
    <col min="5393" max="5393" width="13.85546875" style="15" customWidth="1"/>
    <col min="5394" max="5394" width="7.7109375" style="15" customWidth="1"/>
    <col min="5395" max="5395" width="9.28515625" style="15" customWidth="1"/>
    <col min="5396" max="5396" width="10.5703125" style="15" customWidth="1"/>
    <col min="5397" max="5397" width="9.7109375" style="15" customWidth="1"/>
    <col min="5398" max="5398" width="9.28515625" style="15" customWidth="1"/>
    <col min="5399" max="5399" width="8.28515625" style="15" customWidth="1"/>
    <col min="5400" max="5400" width="10" style="15" customWidth="1"/>
    <col min="5401" max="5401" width="12" style="15" customWidth="1"/>
    <col min="5402" max="5632" width="9.140625" style="15"/>
    <col min="5633" max="5633" width="5.5703125" style="15" customWidth="1"/>
    <col min="5634" max="5634" width="9.85546875" style="15" customWidth="1"/>
    <col min="5635" max="5644" width="7.7109375" style="15" customWidth="1"/>
    <col min="5645" max="5646" width="11.28515625" style="15" customWidth="1"/>
    <col min="5647" max="5647" width="14" style="15" customWidth="1"/>
    <col min="5648" max="5648" width="11.140625" style="15" customWidth="1"/>
    <col min="5649" max="5649" width="13.85546875" style="15" customWidth="1"/>
    <col min="5650" max="5650" width="7.7109375" style="15" customWidth="1"/>
    <col min="5651" max="5651" width="9.28515625" style="15" customWidth="1"/>
    <col min="5652" max="5652" width="10.5703125" style="15" customWidth="1"/>
    <col min="5653" max="5653" width="9.7109375" style="15" customWidth="1"/>
    <col min="5654" max="5654" width="9.28515625" style="15" customWidth="1"/>
    <col min="5655" max="5655" width="8.28515625" style="15" customWidth="1"/>
    <col min="5656" max="5656" width="10" style="15" customWidth="1"/>
    <col min="5657" max="5657" width="12" style="15" customWidth="1"/>
    <col min="5658" max="5888" width="9.140625" style="15"/>
    <col min="5889" max="5889" width="5.5703125" style="15" customWidth="1"/>
    <col min="5890" max="5890" width="9.85546875" style="15" customWidth="1"/>
    <col min="5891" max="5900" width="7.7109375" style="15" customWidth="1"/>
    <col min="5901" max="5902" width="11.28515625" style="15" customWidth="1"/>
    <col min="5903" max="5903" width="14" style="15" customWidth="1"/>
    <col min="5904" max="5904" width="11.140625" style="15" customWidth="1"/>
    <col min="5905" max="5905" width="13.85546875" style="15" customWidth="1"/>
    <col min="5906" max="5906" width="7.7109375" style="15" customWidth="1"/>
    <col min="5907" max="5907" width="9.28515625" style="15" customWidth="1"/>
    <col min="5908" max="5908" width="10.5703125" style="15" customWidth="1"/>
    <col min="5909" max="5909" width="9.7109375" style="15" customWidth="1"/>
    <col min="5910" max="5910" width="9.28515625" style="15" customWidth="1"/>
    <col min="5911" max="5911" width="8.28515625" style="15" customWidth="1"/>
    <col min="5912" max="5912" width="10" style="15" customWidth="1"/>
    <col min="5913" max="5913" width="12" style="15" customWidth="1"/>
    <col min="5914" max="6144" width="9.140625" style="15"/>
    <col min="6145" max="6145" width="5.5703125" style="15" customWidth="1"/>
    <col min="6146" max="6146" width="9.85546875" style="15" customWidth="1"/>
    <col min="6147" max="6156" width="7.7109375" style="15" customWidth="1"/>
    <col min="6157" max="6158" width="11.28515625" style="15" customWidth="1"/>
    <col min="6159" max="6159" width="14" style="15" customWidth="1"/>
    <col min="6160" max="6160" width="11.140625" style="15" customWidth="1"/>
    <col min="6161" max="6161" width="13.85546875" style="15" customWidth="1"/>
    <col min="6162" max="6162" width="7.7109375" style="15" customWidth="1"/>
    <col min="6163" max="6163" width="9.28515625" style="15" customWidth="1"/>
    <col min="6164" max="6164" width="10.5703125" style="15" customWidth="1"/>
    <col min="6165" max="6165" width="9.7109375" style="15" customWidth="1"/>
    <col min="6166" max="6166" width="9.28515625" style="15" customWidth="1"/>
    <col min="6167" max="6167" width="8.28515625" style="15" customWidth="1"/>
    <col min="6168" max="6168" width="10" style="15" customWidth="1"/>
    <col min="6169" max="6169" width="12" style="15" customWidth="1"/>
    <col min="6170" max="6400" width="9.140625" style="15"/>
    <col min="6401" max="6401" width="5.5703125" style="15" customWidth="1"/>
    <col min="6402" max="6402" width="9.85546875" style="15" customWidth="1"/>
    <col min="6403" max="6412" width="7.7109375" style="15" customWidth="1"/>
    <col min="6413" max="6414" width="11.28515625" style="15" customWidth="1"/>
    <col min="6415" max="6415" width="14" style="15" customWidth="1"/>
    <col min="6416" max="6416" width="11.140625" style="15" customWidth="1"/>
    <col min="6417" max="6417" width="13.85546875" style="15" customWidth="1"/>
    <col min="6418" max="6418" width="7.7109375" style="15" customWidth="1"/>
    <col min="6419" max="6419" width="9.28515625" style="15" customWidth="1"/>
    <col min="6420" max="6420" width="10.5703125" style="15" customWidth="1"/>
    <col min="6421" max="6421" width="9.7109375" style="15" customWidth="1"/>
    <col min="6422" max="6422" width="9.28515625" style="15" customWidth="1"/>
    <col min="6423" max="6423" width="8.28515625" style="15" customWidth="1"/>
    <col min="6424" max="6424" width="10" style="15" customWidth="1"/>
    <col min="6425" max="6425" width="12" style="15" customWidth="1"/>
    <col min="6426" max="6656" width="9.140625" style="15"/>
    <col min="6657" max="6657" width="5.5703125" style="15" customWidth="1"/>
    <col min="6658" max="6658" width="9.85546875" style="15" customWidth="1"/>
    <col min="6659" max="6668" width="7.7109375" style="15" customWidth="1"/>
    <col min="6669" max="6670" width="11.28515625" style="15" customWidth="1"/>
    <col min="6671" max="6671" width="14" style="15" customWidth="1"/>
    <col min="6672" max="6672" width="11.140625" style="15" customWidth="1"/>
    <col min="6673" max="6673" width="13.85546875" style="15" customWidth="1"/>
    <col min="6674" max="6674" width="7.7109375" style="15" customWidth="1"/>
    <col min="6675" max="6675" width="9.28515625" style="15" customWidth="1"/>
    <col min="6676" max="6676" width="10.5703125" style="15" customWidth="1"/>
    <col min="6677" max="6677" width="9.7109375" style="15" customWidth="1"/>
    <col min="6678" max="6678" width="9.28515625" style="15" customWidth="1"/>
    <col min="6679" max="6679" width="8.28515625" style="15" customWidth="1"/>
    <col min="6680" max="6680" width="10" style="15" customWidth="1"/>
    <col min="6681" max="6681" width="12" style="15" customWidth="1"/>
    <col min="6682" max="6912" width="9.140625" style="15"/>
    <col min="6913" max="6913" width="5.5703125" style="15" customWidth="1"/>
    <col min="6914" max="6914" width="9.85546875" style="15" customWidth="1"/>
    <col min="6915" max="6924" width="7.7109375" style="15" customWidth="1"/>
    <col min="6925" max="6926" width="11.28515625" style="15" customWidth="1"/>
    <col min="6927" max="6927" width="14" style="15" customWidth="1"/>
    <col min="6928" max="6928" width="11.140625" style="15" customWidth="1"/>
    <col min="6929" max="6929" width="13.85546875" style="15" customWidth="1"/>
    <col min="6930" max="6930" width="7.7109375" style="15" customWidth="1"/>
    <col min="6931" max="6931" width="9.28515625" style="15" customWidth="1"/>
    <col min="6932" max="6932" width="10.5703125" style="15" customWidth="1"/>
    <col min="6933" max="6933" width="9.7109375" style="15" customWidth="1"/>
    <col min="6934" max="6934" width="9.28515625" style="15" customWidth="1"/>
    <col min="6935" max="6935" width="8.28515625" style="15" customWidth="1"/>
    <col min="6936" max="6936" width="10" style="15" customWidth="1"/>
    <col min="6937" max="6937" width="12" style="15" customWidth="1"/>
    <col min="6938" max="7168" width="9.140625" style="15"/>
    <col min="7169" max="7169" width="5.5703125" style="15" customWidth="1"/>
    <col min="7170" max="7170" width="9.85546875" style="15" customWidth="1"/>
    <col min="7171" max="7180" width="7.7109375" style="15" customWidth="1"/>
    <col min="7181" max="7182" width="11.28515625" style="15" customWidth="1"/>
    <col min="7183" max="7183" width="14" style="15" customWidth="1"/>
    <col min="7184" max="7184" width="11.140625" style="15" customWidth="1"/>
    <col min="7185" max="7185" width="13.85546875" style="15" customWidth="1"/>
    <col min="7186" max="7186" width="7.7109375" style="15" customWidth="1"/>
    <col min="7187" max="7187" width="9.28515625" style="15" customWidth="1"/>
    <col min="7188" max="7188" width="10.5703125" style="15" customWidth="1"/>
    <col min="7189" max="7189" width="9.7109375" style="15" customWidth="1"/>
    <col min="7190" max="7190" width="9.28515625" style="15" customWidth="1"/>
    <col min="7191" max="7191" width="8.28515625" style="15" customWidth="1"/>
    <col min="7192" max="7192" width="10" style="15" customWidth="1"/>
    <col min="7193" max="7193" width="12" style="15" customWidth="1"/>
    <col min="7194" max="7424" width="9.140625" style="15"/>
    <col min="7425" max="7425" width="5.5703125" style="15" customWidth="1"/>
    <col min="7426" max="7426" width="9.85546875" style="15" customWidth="1"/>
    <col min="7427" max="7436" width="7.7109375" style="15" customWidth="1"/>
    <col min="7437" max="7438" width="11.28515625" style="15" customWidth="1"/>
    <col min="7439" max="7439" width="14" style="15" customWidth="1"/>
    <col min="7440" max="7440" width="11.140625" style="15" customWidth="1"/>
    <col min="7441" max="7441" width="13.85546875" style="15" customWidth="1"/>
    <col min="7442" max="7442" width="7.7109375" style="15" customWidth="1"/>
    <col min="7443" max="7443" width="9.28515625" style="15" customWidth="1"/>
    <col min="7444" max="7444" width="10.5703125" style="15" customWidth="1"/>
    <col min="7445" max="7445" width="9.7109375" style="15" customWidth="1"/>
    <col min="7446" max="7446" width="9.28515625" style="15" customWidth="1"/>
    <col min="7447" max="7447" width="8.28515625" style="15" customWidth="1"/>
    <col min="7448" max="7448" width="10" style="15" customWidth="1"/>
    <col min="7449" max="7449" width="12" style="15" customWidth="1"/>
    <col min="7450" max="7680" width="9.140625" style="15"/>
    <col min="7681" max="7681" width="5.5703125" style="15" customWidth="1"/>
    <col min="7682" max="7682" width="9.85546875" style="15" customWidth="1"/>
    <col min="7683" max="7692" width="7.7109375" style="15" customWidth="1"/>
    <col min="7693" max="7694" width="11.28515625" style="15" customWidth="1"/>
    <col min="7695" max="7695" width="14" style="15" customWidth="1"/>
    <col min="7696" max="7696" width="11.140625" style="15" customWidth="1"/>
    <col min="7697" max="7697" width="13.85546875" style="15" customWidth="1"/>
    <col min="7698" max="7698" width="7.7109375" style="15" customWidth="1"/>
    <col min="7699" max="7699" width="9.28515625" style="15" customWidth="1"/>
    <col min="7700" max="7700" width="10.5703125" style="15" customWidth="1"/>
    <col min="7701" max="7701" width="9.7109375" style="15" customWidth="1"/>
    <col min="7702" max="7702" width="9.28515625" style="15" customWidth="1"/>
    <col min="7703" max="7703" width="8.28515625" style="15" customWidth="1"/>
    <col min="7704" max="7704" width="10" style="15" customWidth="1"/>
    <col min="7705" max="7705" width="12" style="15" customWidth="1"/>
    <col min="7706" max="7936" width="9.140625" style="15"/>
    <col min="7937" max="7937" width="5.5703125" style="15" customWidth="1"/>
    <col min="7938" max="7938" width="9.85546875" style="15" customWidth="1"/>
    <col min="7939" max="7948" width="7.7109375" style="15" customWidth="1"/>
    <col min="7949" max="7950" width="11.28515625" style="15" customWidth="1"/>
    <col min="7951" max="7951" width="14" style="15" customWidth="1"/>
    <col min="7952" max="7952" width="11.140625" style="15" customWidth="1"/>
    <col min="7953" max="7953" width="13.85546875" style="15" customWidth="1"/>
    <col min="7954" max="7954" width="7.7109375" style="15" customWidth="1"/>
    <col min="7955" max="7955" width="9.28515625" style="15" customWidth="1"/>
    <col min="7956" max="7956" width="10.5703125" style="15" customWidth="1"/>
    <col min="7957" max="7957" width="9.7109375" style="15" customWidth="1"/>
    <col min="7958" max="7958" width="9.28515625" style="15" customWidth="1"/>
    <col min="7959" max="7959" width="8.28515625" style="15" customWidth="1"/>
    <col min="7960" max="7960" width="10" style="15" customWidth="1"/>
    <col min="7961" max="7961" width="12" style="15" customWidth="1"/>
    <col min="7962" max="8192" width="9.140625" style="15"/>
    <col min="8193" max="8193" width="5.5703125" style="15" customWidth="1"/>
    <col min="8194" max="8194" width="9.85546875" style="15" customWidth="1"/>
    <col min="8195" max="8204" width="7.7109375" style="15" customWidth="1"/>
    <col min="8205" max="8206" width="11.28515625" style="15" customWidth="1"/>
    <col min="8207" max="8207" width="14" style="15" customWidth="1"/>
    <col min="8208" max="8208" width="11.140625" style="15" customWidth="1"/>
    <col min="8209" max="8209" width="13.85546875" style="15" customWidth="1"/>
    <col min="8210" max="8210" width="7.7109375" style="15" customWidth="1"/>
    <col min="8211" max="8211" width="9.28515625" style="15" customWidth="1"/>
    <col min="8212" max="8212" width="10.5703125" style="15" customWidth="1"/>
    <col min="8213" max="8213" width="9.7109375" style="15" customWidth="1"/>
    <col min="8214" max="8214" width="9.28515625" style="15" customWidth="1"/>
    <col min="8215" max="8215" width="8.28515625" style="15" customWidth="1"/>
    <col min="8216" max="8216" width="10" style="15" customWidth="1"/>
    <col min="8217" max="8217" width="12" style="15" customWidth="1"/>
    <col min="8218" max="8448" width="9.140625" style="15"/>
    <col min="8449" max="8449" width="5.5703125" style="15" customWidth="1"/>
    <col min="8450" max="8450" width="9.85546875" style="15" customWidth="1"/>
    <col min="8451" max="8460" width="7.7109375" style="15" customWidth="1"/>
    <col min="8461" max="8462" width="11.28515625" style="15" customWidth="1"/>
    <col min="8463" max="8463" width="14" style="15" customWidth="1"/>
    <col min="8464" max="8464" width="11.140625" style="15" customWidth="1"/>
    <col min="8465" max="8465" width="13.85546875" style="15" customWidth="1"/>
    <col min="8466" max="8466" width="7.7109375" style="15" customWidth="1"/>
    <col min="8467" max="8467" width="9.28515625" style="15" customWidth="1"/>
    <col min="8468" max="8468" width="10.5703125" style="15" customWidth="1"/>
    <col min="8469" max="8469" width="9.7109375" style="15" customWidth="1"/>
    <col min="8470" max="8470" width="9.28515625" style="15" customWidth="1"/>
    <col min="8471" max="8471" width="8.28515625" style="15" customWidth="1"/>
    <col min="8472" max="8472" width="10" style="15" customWidth="1"/>
    <col min="8473" max="8473" width="12" style="15" customWidth="1"/>
    <col min="8474" max="8704" width="9.140625" style="15"/>
    <col min="8705" max="8705" width="5.5703125" style="15" customWidth="1"/>
    <col min="8706" max="8706" width="9.85546875" style="15" customWidth="1"/>
    <col min="8707" max="8716" width="7.7109375" style="15" customWidth="1"/>
    <col min="8717" max="8718" width="11.28515625" style="15" customWidth="1"/>
    <col min="8719" max="8719" width="14" style="15" customWidth="1"/>
    <col min="8720" max="8720" width="11.140625" style="15" customWidth="1"/>
    <col min="8721" max="8721" width="13.85546875" style="15" customWidth="1"/>
    <col min="8722" max="8722" width="7.7109375" style="15" customWidth="1"/>
    <col min="8723" max="8723" width="9.28515625" style="15" customWidth="1"/>
    <col min="8724" max="8724" width="10.5703125" style="15" customWidth="1"/>
    <col min="8725" max="8725" width="9.7109375" style="15" customWidth="1"/>
    <col min="8726" max="8726" width="9.28515625" style="15" customWidth="1"/>
    <col min="8727" max="8727" width="8.28515625" style="15" customWidth="1"/>
    <col min="8728" max="8728" width="10" style="15" customWidth="1"/>
    <col min="8729" max="8729" width="12" style="15" customWidth="1"/>
    <col min="8730" max="8960" width="9.140625" style="15"/>
    <col min="8961" max="8961" width="5.5703125" style="15" customWidth="1"/>
    <col min="8962" max="8962" width="9.85546875" style="15" customWidth="1"/>
    <col min="8963" max="8972" width="7.7109375" style="15" customWidth="1"/>
    <col min="8973" max="8974" width="11.28515625" style="15" customWidth="1"/>
    <col min="8975" max="8975" width="14" style="15" customWidth="1"/>
    <col min="8976" max="8976" width="11.140625" style="15" customWidth="1"/>
    <col min="8977" max="8977" width="13.85546875" style="15" customWidth="1"/>
    <col min="8978" max="8978" width="7.7109375" style="15" customWidth="1"/>
    <col min="8979" max="8979" width="9.28515625" style="15" customWidth="1"/>
    <col min="8980" max="8980" width="10.5703125" style="15" customWidth="1"/>
    <col min="8981" max="8981" width="9.7109375" style="15" customWidth="1"/>
    <col min="8982" max="8982" width="9.28515625" style="15" customWidth="1"/>
    <col min="8983" max="8983" width="8.28515625" style="15" customWidth="1"/>
    <col min="8984" max="8984" width="10" style="15" customWidth="1"/>
    <col min="8985" max="8985" width="12" style="15" customWidth="1"/>
    <col min="8986" max="9216" width="9.140625" style="15"/>
    <col min="9217" max="9217" width="5.5703125" style="15" customWidth="1"/>
    <col min="9218" max="9218" width="9.85546875" style="15" customWidth="1"/>
    <col min="9219" max="9228" width="7.7109375" style="15" customWidth="1"/>
    <col min="9229" max="9230" width="11.28515625" style="15" customWidth="1"/>
    <col min="9231" max="9231" width="14" style="15" customWidth="1"/>
    <col min="9232" max="9232" width="11.140625" style="15" customWidth="1"/>
    <col min="9233" max="9233" width="13.85546875" style="15" customWidth="1"/>
    <col min="9234" max="9234" width="7.7109375" style="15" customWidth="1"/>
    <col min="9235" max="9235" width="9.28515625" style="15" customWidth="1"/>
    <col min="9236" max="9236" width="10.5703125" style="15" customWidth="1"/>
    <col min="9237" max="9237" width="9.7109375" style="15" customWidth="1"/>
    <col min="9238" max="9238" width="9.28515625" style="15" customWidth="1"/>
    <col min="9239" max="9239" width="8.28515625" style="15" customWidth="1"/>
    <col min="9240" max="9240" width="10" style="15" customWidth="1"/>
    <col min="9241" max="9241" width="12" style="15" customWidth="1"/>
    <col min="9242" max="9472" width="9.140625" style="15"/>
    <col min="9473" max="9473" width="5.5703125" style="15" customWidth="1"/>
    <col min="9474" max="9474" width="9.85546875" style="15" customWidth="1"/>
    <col min="9475" max="9484" width="7.7109375" style="15" customWidth="1"/>
    <col min="9485" max="9486" width="11.28515625" style="15" customWidth="1"/>
    <col min="9487" max="9487" width="14" style="15" customWidth="1"/>
    <col min="9488" max="9488" width="11.140625" style="15" customWidth="1"/>
    <col min="9489" max="9489" width="13.85546875" style="15" customWidth="1"/>
    <col min="9490" max="9490" width="7.7109375" style="15" customWidth="1"/>
    <col min="9491" max="9491" width="9.28515625" style="15" customWidth="1"/>
    <col min="9492" max="9492" width="10.5703125" style="15" customWidth="1"/>
    <col min="9493" max="9493" width="9.7109375" style="15" customWidth="1"/>
    <col min="9494" max="9494" width="9.28515625" style="15" customWidth="1"/>
    <col min="9495" max="9495" width="8.28515625" style="15" customWidth="1"/>
    <col min="9496" max="9496" width="10" style="15" customWidth="1"/>
    <col min="9497" max="9497" width="12" style="15" customWidth="1"/>
    <col min="9498" max="9728" width="9.140625" style="15"/>
    <col min="9729" max="9729" width="5.5703125" style="15" customWidth="1"/>
    <col min="9730" max="9730" width="9.85546875" style="15" customWidth="1"/>
    <col min="9731" max="9740" width="7.7109375" style="15" customWidth="1"/>
    <col min="9741" max="9742" width="11.28515625" style="15" customWidth="1"/>
    <col min="9743" max="9743" width="14" style="15" customWidth="1"/>
    <col min="9744" max="9744" width="11.140625" style="15" customWidth="1"/>
    <col min="9745" max="9745" width="13.85546875" style="15" customWidth="1"/>
    <col min="9746" max="9746" width="7.7109375" style="15" customWidth="1"/>
    <col min="9747" max="9747" width="9.28515625" style="15" customWidth="1"/>
    <col min="9748" max="9748" width="10.5703125" style="15" customWidth="1"/>
    <col min="9749" max="9749" width="9.7109375" style="15" customWidth="1"/>
    <col min="9750" max="9750" width="9.28515625" style="15" customWidth="1"/>
    <col min="9751" max="9751" width="8.28515625" style="15" customWidth="1"/>
    <col min="9752" max="9752" width="10" style="15" customWidth="1"/>
    <col min="9753" max="9753" width="12" style="15" customWidth="1"/>
    <col min="9754" max="9984" width="9.140625" style="15"/>
    <col min="9985" max="9985" width="5.5703125" style="15" customWidth="1"/>
    <col min="9986" max="9986" width="9.85546875" style="15" customWidth="1"/>
    <col min="9987" max="9996" width="7.7109375" style="15" customWidth="1"/>
    <col min="9997" max="9998" width="11.28515625" style="15" customWidth="1"/>
    <col min="9999" max="9999" width="14" style="15" customWidth="1"/>
    <col min="10000" max="10000" width="11.140625" style="15" customWidth="1"/>
    <col min="10001" max="10001" width="13.85546875" style="15" customWidth="1"/>
    <col min="10002" max="10002" width="7.7109375" style="15" customWidth="1"/>
    <col min="10003" max="10003" width="9.28515625" style="15" customWidth="1"/>
    <col min="10004" max="10004" width="10.5703125" style="15" customWidth="1"/>
    <col min="10005" max="10005" width="9.7109375" style="15" customWidth="1"/>
    <col min="10006" max="10006" width="9.28515625" style="15" customWidth="1"/>
    <col min="10007" max="10007" width="8.28515625" style="15" customWidth="1"/>
    <col min="10008" max="10008" width="10" style="15" customWidth="1"/>
    <col min="10009" max="10009" width="12" style="15" customWidth="1"/>
    <col min="10010" max="10240" width="9.140625" style="15"/>
    <col min="10241" max="10241" width="5.5703125" style="15" customWidth="1"/>
    <col min="10242" max="10242" width="9.85546875" style="15" customWidth="1"/>
    <col min="10243" max="10252" width="7.7109375" style="15" customWidth="1"/>
    <col min="10253" max="10254" width="11.28515625" style="15" customWidth="1"/>
    <col min="10255" max="10255" width="14" style="15" customWidth="1"/>
    <col min="10256" max="10256" width="11.140625" style="15" customWidth="1"/>
    <col min="10257" max="10257" width="13.85546875" style="15" customWidth="1"/>
    <col min="10258" max="10258" width="7.7109375" style="15" customWidth="1"/>
    <col min="10259" max="10259" width="9.28515625" style="15" customWidth="1"/>
    <col min="10260" max="10260" width="10.5703125" style="15" customWidth="1"/>
    <col min="10261" max="10261" width="9.7109375" style="15" customWidth="1"/>
    <col min="10262" max="10262" width="9.28515625" style="15" customWidth="1"/>
    <col min="10263" max="10263" width="8.28515625" style="15" customWidth="1"/>
    <col min="10264" max="10264" width="10" style="15" customWidth="1"/>
    <col min="10265" max="10265" width="12" style="15" customWidth="1"/>
    <col min="10266" max="10496" width="9.140625" style="15"/>
    <col min="10497" max="10497" width="5.5703125" style="15" customWidth="1"/>
    <col min="10498" max="10498" width="9.85546875" style="15" customWidth="1"/>
    <col min="10499" max="10508" width="7.7109375" style="15" customWidth="1"/>
    <col min="10509" max="10510" width="11.28515625" style="15" customWidth="1"/>
    <col min="10511" max="10511" width="14" style="15" customWidth="1"/>
    <col min="10512" max="10512" width="11.140625" style="15" customWidth="1"/>
    <col min="10513" max="10513" width="13.85546875" style="15" customWidth="1"/>
    <col min="10514" max="10514" width="7.7109375" style="15" customWidth="1"/>
    <col min="10515" max="10515" width="9.28515625" style="15" customWidth="1"/>
    <col min="10516" max="10516" width="10.5703125" style="15" customWidth="1"/>
    <col min="10517" max="10517" width="9.7109375" style="15" customWidth="1"/>
    <col min="10518" max="10518" width="9.28515625" style="15" customWidth="1"/>
    <col min="10519" max="10519" width="8.28515625" style="15" customWidth="1"/>
    <col min="10520" max="10520" width="10" style="15" customWidth="1"/>
    <col min="10521" max="10521" width="12" style="15" customWidth="1"/>
    <col min="10522" max="10752" width="9.140625" style="15"/>
    <col min="10753" max="10753" width="5.5703125" style="15" customWidth="1"/>
    <col min="10754" max="10754" width="9.85546875" style="15" customWidth="1"/>
    <col min="10755" max="10764" width="7.7109375" style="15" customWidth="1"/>
    <col min="10765" max="10766" width="11.28515625" style="15" customWidth="1"/>
    <col min="10767" max="10767" width="14" style="15" customWidth="1"/>
    <col min="10768" max="10768" width="11.140625" style="15" customWidth="1"/>
    <col min="10769" max="10769" width="13.85546875" style="15" customWidth="1"/>
    <col min="10770" max="10770" width="7.7109375" style="15" customWidth="1"/>
    <col min="10771" max="10771" width="9.28515625" style="15" customWidth="1"/>
    <col min="10772" max="10772" width="10.5703125" style="15" customWidth="1"/>
    <col min="10773" max="10773" width="9.7109375" style="15" customWidth="1"/>
    <col min="10774" max="10774" width="9.28515625" style="15" customWidth="1"/>
    <col min="10775" max="10775" width="8.28515625" style="15" customWidth="1"/>
    <col min="10776" max="10776" width="10" style="15" customWidth="1"/>
    <col min="10777" max="10777" width="12" style="15" customWidth="1"/>
    <col min="10778" max="11008" width="9.140625" style="15"/>
    <col min="11009" max="11009" width="5.5703125" style="15" customWidth="1"/>
    <col min="11010" max="11010" width="9.85546875" style="15" customWidth="1"/>
    <col min="11011" max="11020" width="7.7109375" style="15" customWidth="1"/>
    <col min="11021" max="11022" width="11.28515625" style="15" customWidth="1"/>
    <col min="11023" max="11023" width="14" style="15" customWidth="1"/>
    <col min="11024" max="11024" width="11.140625" style="15" customWidth="1"/>
    <col min="11025" max="11025" width="13.85546875" style="15" customWidth="1"/>
    <col min="11026" max="11026" width="7.7109375" style="15" customWidth="1"/>
    <col min="11027" max="11027" width="9.28515625" style="15" customWidth="1"/>
    <col min="11028" max="11028" width="10.5703125" style="15" customWidth="1"/>
    <col min="11029" max="11029" width="9.7109375" style="15" customWidth="1"/>
    <col min="11030" max="11030" width="9.28515625" style="15" customWidth="1"/>
    <col min="11031" max="11031" width="8.28515625" style="15" customWidth="1"/>
    <col min="11032" max="11032" width="10" style="15" customWidth="1"/>
    <col min="11033" max="11033" width="12" style="15" customWidth="1"/>
    <col min="11034" max="11264" width="9.140625" style="15"/>
    <col min="11265" max="11265" width="5.5703125" style="15" customWidth="1"/>
    <col min="11266" max="11266" width="9.85546875" style="15" customWidth="1"/>
    <col min="11267" max="11276" width="7.7109375" style="15" customWidth="1"/>
    <col min="11277" max="11278" width="11.28515625" style="15" customWidth="1"/>
    <col min="11279" max="11279" width="14" style="15" customWidth="1"/>
    <col min="11280" max="11280" width="11.140625" style="15" customWidth="1"/>
    <col min="11281" max="11281" width="13.85546875" style="15" customWidth="1"/>
    <col min="11282" max="11282" width="7.7109375" style="15" customWidth="1"/>
    <col min="11283" max="11283" width="9.28515625" style="15" customWidth="1"/>
    <col min="11284" max="11284" width="10.5703125" style="15" customWidth="1"/>
    <col min="11285" max="11285" width="9.7109375" style="15" customWidth="1"/>
    <col min="11286" max="11286" width="9.28515625" style="15" customWidth="1"/>
    <col min="11287" max="11287" width="8.28515625" style="15" customWidth="1"/>
    <col min="11288" max="11288" width="10" style="15" customWidth="1"/>
    <col min="11289" max="11289" width="12" style="15" customWidth="1"/>
    <col min="11290" max="11520" width="9.140625" style="15"/>
    <col min="11521" max="11521" width="5.5703125" style="15" customWidth="1"/>
    <col min="11522" max="11522" width="9.85546875" style="15" customWidth="1"/>
    <col min="11523" max="11532" width="7.7109375" style="15" customWidth="1"/>
    <col min="11533" max="11534" width="11.28515625" style="15" customWidth="1"/>
    <col min="11535" max="11535" width="14" style="15" customWidth="1"/>
    <col min="11536" max="11536" width="11.140625" style="15" customWidth="1"/>
    <col min="11537" max="11537" width="13.85546875" style="15" customWidth="1"/>
    <col min="11538" max="11538" width="7.7109375" style="15" customWidth="1"/>
    <col min="11539" max="11539" width="9.28515625" style="15" customWidth="1"/>
    <col min="11540" max="11540" width="10.5703125" style="15" customWidth="1"/>
    <col min="11541" max="11541" width="9.7109375" style="15" customWidth="1"/>
    <col min="11542" max="11542" width="9.28515625" style="15" customWidth="1"/>
    <col min="11543" max="11543" width="8.28515625" style="15" customWidth="1"/>
    <col min="11544" max="11544" width="10" style="15" customWidth="1"/>
    <col min="11545" max="11545" width="12" style="15" customWidth="1"/>
    <col min="11546" max="11776" width="9.140625" style="15"/>
    <col min="11777" max="11777" width="5.5703125" style="15" customWidth="1"/>
    <col min="11778" max="11778" width="9.85546875" style="15" customWidth="1"/>
    <col min="11779" max="11788" width="7.7109375" style="15" customWidth="1"/>
    <col min="11789" max="11790" width="11.28515625" style="15" customWidth="1"/>
    <col min="11791" max="11791" width="14" style="15" customWidth="1"/>
    <col min="11792" max="11792" width="11.140625" style="15" customWidth="1"/>
    <col min="11793" max="11793" width="13.85546875" style="15" customWidth="1"/>
    <col min="11794" max="11794" width="7.7109375" style="15" customWidth="1"/>
    <col min="11795" max="11795" width="9.28515625" style="15" customWidth="1"/>
    <col min="11796" max="11796" width="10.5703125" style="15" customWidth="1"/>
    <col min="11797" max="11797" width="9.7109375" style="15" customWidth="1"/>
    <col min="11798" max="11798" width="9.28515625" style="15" customWidth="1"/>
    <col min="11799" max="11799" width="8.28515625" style="15" customWidth="1"/>
    <col min="11800" max="11800" width="10" style="15" customWidth="1"/>
    <col min="11801" max="11801" width="12" style="15" customWidth="1"/>
    <col min="11802" max="12032" width="9.140625" style="15"/>
    <col min="12033" max="12033" width="5.5703125" style="15" customWidth="1"/>
    <col min="12034" max="12034" width="9.85546875" style="15" customWidth="1"/>
    <col min="12035" max="12044" width="7.7109375" style="15" customWidth="1"/>
    <col min="12045" max="12046" width="11.28515625" style="15" customWidth="1"/>
    <col min="12047" max="12047" width="14" style="15" customWidth="1"/>
    <col min="12048" max="12048" width="11.140625" style="15" customWidth="1"/>
    <col min="12049" max="12049" width="13.85546875" style="15" customWidth="1"/>
    <col min="12050" max="12050" width="7.7109375" style="15" customWidth="1"/>
    <col min="12051" max="12051" width="9.28515625" style="15" customWidth="1"/>
    <col min="12052" max="12052" width="10.5703125" style="15" customWidth="1"/>
    <col min="12053" max="12053" width="9.7109375" style="15" customWidth="1"/>
    <col min="12054" max="12054" width="9.28515625" style="15" customWidth="1"/>
    <col min="12055" max="12055" width="8.28515625" style="15" customWidth="1"/>
    <col min="12056" max="12056" width="10" style="15" customWidth="1"/>
    <col min="12057" max="12057" width="12" style="15" customWidth="1"/>
    <col min="12058" max="12288" width="9.140625" style="15"/>
    <col min="12289" max="12289" width="5.5703125" style="15" customWidth="1"/>
    <col min="12290" max="12290" width="9.85546875" style="15" customWidth="1"/>
    <col min="12291" max="12300" width="7.7109375" style="15" customWidth="1"/>
    <col min="12301" max="12302" width="11.28515625" style="15" customWidth="1"/>
    <col min="12303" max="12303" width="14" style="15" customWidth="1"/>
    <col min="12304" max="12304" width="11.140625" style="15" customWidth="1"/>
    <col min="12305" max="12305" width="13.85546875" style="15" customWidth="1"/>
    <col min="12306" max="12306" width="7.7109375" style="15" customWidth="1"/>
    <col min="12307" max="12307" width="9.28515625" style="15" customWidth="1"/>
    <col min="12308" max="12308" width="10.5703125" style="15" customWidth="1"/>
    <col min="12309" max="12309" width="9.7109375" style="15" customWidth="1"/>
    <col min="12310" max="12310" width="9.28515625" style="15" customWidth="1"/>
    <col min="12311" max="12311" width="8.28515625" style="15" customWidth="1"/>
    <col min="12312" max="12312" width="10" style="15" customWidth="1"/>
    <col min="12313" max="12313" width="12" style="15" customWidth="1"/>
    <col min="12314" max="12544" width="9.140625" style="15"/>
    <col min="12545" max="12545" width="5.5703125" style="15" customWidth="1"/>
    <col min="12546" max="12546" width="9.85546875" style="15" customWidth="1"/>
    <col min="12547" max="12556" width="7.7109375" style="15" customWidth="1"/>
    <col min="12557" max="12558" width="11.28515625" style="15" customWidth="1"/>
    <col min="12559" max="12559" width="14" style="15" customWidth="1"/>
    <col min="12560" max="12560" width="11.140625" style="15" customWidth="1"/>
    <col min="12561" max="12561" width="13.85546875" style="15" customWidth="1"/>
    <col min="12562" max="12562" width="7.7109375" style="15" customWidth="1"/>
    <col min="12563" max="12563" width="9.28515625" style="15" customWidth="1"/>
    <col min="12564" max="12564" width="10.5703125" style="15" customWidth="1"/>
    <col min="12565" max="12565" width="9.7109375" style="15" customWidth="1"/>
    <col min="12566" max="12566" width="9.28515625" style="15" customWidth="1"/>
    <col min="12567" max="12567" width="8.28515625" style="15" customWidth="1"/>
    <col min="12568" max="12568" width="10" style="15" customWidth="1"/>
    <col min="12569" max="12569" width="12" style="15" customWidth="1"/>
    <col min="12570" max="12800" width="9.140625" style="15"/>
    <col min="12801" max="12801" width="5.5703125" style="15" customWidth="1"/>
    <col min="12802" max="12802" width="9.85546875" style="15" customWidth="1"/>
    <col min="12803" max="12812" width="7.7109375" style="15" customWidth="1"/>
    <col min="12813" max="12814" width="11.28515625" style="15" customWidth="1"/>
    <col min="12815" max="12815" width="14" style="15" customWidth="1"/>
    <col min="12816" max="12816" width="11.140625" style="15" customWidth="1"/>
    <col min="12817" max="12817" width="13.85546875" style="15" customWidth="1"/>
    <col min="12818" max="12818" width="7.7109375" style="15" customWidth="1"/>
    <col min="12819" max="12819" width="9.28515625" style="15" customWidth="1"/>
    <col min="12820" max="12820" width="10.5703125" style="15" customWidth="1"/>
    <col min="12821" max="12821" width="9.7109375" style="15" customWidth="1"/>
    <col min="12822" max="12822" width="9.28515625" style="15" customWidth="1"/>
    <col min="12823" max="12823" width="8.28515625" style="15" customWidth="1"/>
    <col min="12824" max="12824" width="10" style="15" customWidth="1"/>
    <col min="12825" max="12825" width="12" style="15" customWidth="1"/>
    <col min="12826" max="13056" width="9.140625" style="15"/>
    <col min="13057" max="13057" width="5.5703125" style="15" customWidth="1"/>
    <col min="13058" max="13058" width="9.85546875" style="15" customWidth="1"/>
    <col min="13059" max="13068" width="7.7109375" style="15" customWidth="1"/>
    <col min="13069" max="13070" width="11.28515625" style="15" customWidth="1"/>
    <col min="13071" max="13071" width="14" style="15" customWidth="1"/>
    <col min="13072" max="13072" width="11.140625" style="15" customWidth="1"/>
    <col min="13073" max="13073" width="13.85546875" style="15" customWidth="1"/>
    <col min="13074" max="13074" width="7.7109375" style="15" customWidth="1"/>
    <col min="13075" max="13075" width="9.28515625" style="15" customWidth="1"/>
    <col min="13076" max="13076" width="10.5703125" style="15" customWidth="1"/>
    <col min="13077" max="13077" width="9.7109375" style="15" customWidth="1"/>
    <col min="13078" max="13078" width="9.28515625" style="15" customWidth="1"/>
    <col min="13079" max="13079" width="8.28515625" style="15" customWidth="1"/>
    <col min="13080" max="13080" width="10" style="15" customWidth="1"/>
    <col min="13081" max="13081" width="12" style="15" customWidth="1"/>
    <col min="13082" max="13312" width="9.140625" style="15"/>
    <col min="13313" max="13313" width="5.5703125" style="15" customWidth="1"/>
    <col min="13314" max="13314" width="9.85546875" style="15" customWidth="1"/>
    <col min="13315" max="13324" width="7.7109375" style="15" customWidth="1"/>
    <col min="13325" max="13326" width="11.28515625" style="15" customWidth="1"/>
    <col min="13327" max="13327" width="14" style="15" customWidth="1"/>
    <col min="13328" max="13328" width="11.140625" style="15" customWidth="1"/>
    <col min="13329" max="13329" width="13.85546875" style="15" customWidth="1"/>
    <col min="13330" max="13330" width="7.7109375" style="15" customWidth="1"/>
    <col min="13331" max="13331" width="9.28515625" style="15" customWidth="1"/>
    <col min="13332" max="13332" width="10.5703125" style="15" customWidth="1"/>
    <col min="13333" max="13333" width="9.7109375" style="15" customWidth="1"/>
    <col min="13334" max="13334" width="9.28515625" style="15" customWidth="1"/>
    <col min="13335" max="13335" width="8.28515625" style="15" customWidth="1"/>
    <col min="13336" max="13336" width="10" style="15" customWidth="1"/>
    <col min="13337" max="13337" width="12" style="15" customWidth="1"/>
    <col min="13338" max="13568" width="9.140625" style="15"/>
    <col min="13569" max="13569" width="5.5703125" style="15" customWidth="1"/>
    <col min="13570" max="13570" width="9.85546875" style="15" customWidth="1"/>
    <col min="13571" max="13580" width="7.7109375" style="15" customWidth="1"/>
    <col min="13581" max="13582" width="11.28515625" style="15" customWidth="1"/>
    <col min="13583" max="13583" width="14" style="15" customWidth="1"/>
    <col min="13584" max="13584" width="11.140625" style="15" customWidth="1"/>
    <col min="13585" max="13585" width="13.85546875" style="15" customWidth="1"/>
    <col min="13586" max="13586" width="7.7109375" style="15" customWidth="1"/>
    <col min="13587" max="13587" width="9.28515625" style="15" customWidth="1"/>
    <col min="13588" max="13588" width="10.5703125" style="15" customWidth="1"/>
    <col min="13589" max="13589" width="9.7109375" style="15" customWidth="1"/>
    <col min="13590" max="13590" width="9.28515625" style="15" customWidth="1"/>
    <col min="13591" max="13591" width="8.28515625" style="15" customWidth="1"/>
    <col min="13592" max="13592" width="10" style="15" customWidth="1"/>
    <col min="13593" max="13593" width="12" style="15" customWidth="1"/>
    <col min="13594" max="13824" width="9.140625" style="15"/>
    <col min="13825" max="13825" width="5.5703125" style="15" customWidth="1"/>
    <col min="13826" max="13826" width="9.85546875" style="15" customWidth="1"/>
    <col min="13827" max="13836" width="7.7109375" style="15" customWidth="1"/>
    <col min="13837" max="13838" width="11.28515625" style="15" customWidth="1"/>
    <col min="13839" max="13839" width="14" style="15" customWidth="1"/>
    <col min="13840" max="13840" width="11.140625" style="15" customWidth="1"/>
    <col min="13841" max="13841" width="13.85546875" style="15" customWidth="1"/>
    <col min="13842" max="13842" width="7.7109375" style="15" customWidth="1"/>
    <col min="13843" max="13843" width="9.28515625" style="15" customWidth="1"/>
    <col min="13844" max="13844" width="10.5703125" style="15" customWidth="1"/>
    <col min="13845" max="13845" width="9.7109375" style="15" customWidth="1"/>
    <col min="13846" max="13846" width="9.28515625" style="15" customWidth="1"/>
    <col min="13847" max="13847" width="8.28515625" style="15" customWidth="1"/>
    <col min="13848" max="13848" width="10" style="15" customWidth="1"/>
    <col min="13849" max="13849" width="12" style="15" customWidth="1"/>
    <col min="13850" max="14080" width="9.140625" style="15"/>
    <col min="14081" max="14081" width="5.5703125" style="15" customWidth="1"/>
    <col min="14082" max="14082" width="9.85546875" style="15" customWidth="1"/>
    <col min="14083" max="14092" width="7.7109375" style="15" customWidth="1"/>
    <col min="14093" max="14094" width="11.28515625" style="15" customWidth="1"/>
    <col min="14095" max="14095" width="14" style="15" customWidth="1"/>
    <col min="14096" max="14096" width="11.140625" style="15" customWidth="1"/>
    <col min="14097" max="14097" width="13.85546875" style="15" customWidth="1"/>
    <col min="14098" max="14098" width="7.7109375" style="15" customWidth="1"/>
    <col min="14099" max="14099" width="9.28515625" style="15" customWidth="1"/>
    <col min="14100" max="14100" width="10.5703125" style="15" customWidth="1"/>
    <col min="14101" max="14101" width="9.7109375" style="15" customWidth="1"/>
    <col min="14102" max="14102" width="9.28515625" style="15" customWidth="1"/>
    <col min="14103" max="14103" width="8.28515625" style="15" customWidth="1"/>
    <col min="14104" max="14104" width="10" style="15" customWidth="1"/>
    <col min="14105" max="14105" width="12" style="15" customWidth="1"/>
    <col min="14106" max="14336" width="9.140625" style="15"/>
    <col min="14337" max="14337" width="5.5703125" style="15" customWidth="1"/>
    <col min="14338" max="14338" width="9.85546875" style="15" customWidth="1"/>
    <col min="14339" max="14348" width="7.7109375" style="15" customWidth="1"/>
    <col min="14349" max="14350" width="11.28515625" style="15" customWidth="1"/>
    <col min="14351" max="14351" width="14" style="15" customWidth="1"/>
    <col min="14352" max="14352" width="11.140625" style="15" customWidth="1"/>
    <col min="14353" max="14353" width="13.85546875" style="15" customWidth="1"/>
    <col min="14354" max="14354" width="7.7109375" style="15" customWidth="1"/>
    <col min="14355" max="14355" width="9.28515625" style="15" customWidth="1"/>
    <col min="14356" max="14356" width="10.5703125" style="15" customWidth="1"/>
    <col min="14357" max="14357" width="9.7109375" style="15" customWidth="1"/>
    <col min="14358" max="14358" width="9.28515625" style="15" customWidth="1"/>
    <col min="14359" max="14359" width="8.28515625" style="15" customWidth="1"/>
    <col min="14360" max="14360" width="10" style="15" customWidth="1"/>
    <col min="14361" max="14361" width="12" style="15" customWidth="1"/>
    <col min="14362" max="14592" width="9.140625" style="15"/>
    <col min="14593" max="14593" width="5.5703125" style="15" customWidth="1"/>
    <col min="14594" max="14594" width="9.85546875" style="15" customWidth="1"/>
    <col min="14595" max="14604" width="7.7109375" style="15" customWidth="1"/>
    <col min="14605" max="14606" width="11.28515625" style="15" customWidth="1"/>
    <col min="14607" max="14607" width="14" style="15" customWidth="1"/>
    <col min="14608" max="14608" width="11.140625" style="15" customWidth="1"/>
    <col min="14609" max="14609" width="13.85546875" style="15" customWidth="1"/>
    <col min="14610" max="14610" width="7.7109375" style="15" customWidth="1"/>
    <col min="14611" max="14611" width="9.28515625" style="15" customWidth="1"/>
    <col min="14612" max="14612" width="10.5703125" style="15" customWidth="1"/>
    <col min="14613" max="14613" width="9.7109375" style="15" customWidth="1"/>
    <col min="14614" max="14614" width="9.28515625" style="15" customWidth="1"/>
    <col min="14615" max="14615" width="8.28515625" style="15" customWidth="1"/>
    <col min="14616" max="14616" width="10" style="15" customWidth="1"/>
    <col min="14617" max="14617" width="12" style="15" customWidth="1"/>
    <col min="14618" max="14848" width="9.140625" style="15"/>
    <col min="14849" max="14849" width="5.5703125" style="15" customWidth="1"/>
    <col min="14850" max="14850" width="9.85546875" style="15" customWidth="1"/>
    <col min="14851" max="14860" width="7.7109375" style="15" customWidth="1"/>
    <col min="14861" max="14862" width="11.28515625" style="15" customWidth="1"/>
    <col min="14863" max="14863" width="14" style="15" customWidth="1"/>
    <col min="14864" max="14864" width="11.140625" style="15" customWidth="1"/>
    <col min="14865" max="14865" width="13.85546875" style="15" customWidth="1"/>
    <col min="14866" max="14866" width="7.7109375" style="15" customWidth="1"/>
    <col min="14867" max="14867" width="9.28515625" style="15" customWidth="1"/>
    <col min="14868" max="14868" width="10.5703125" style="15" customWidth="1"/>
    <col min="14869" max="14869" width="9.7109375" style="15" customWidth="1"/>
    <col min="14870" max="14870" width="9.28515625" style="15" customWidth="1"/>
    <col min="14871" max="14871" width="8.28515625" style="15" customWidth="1"/>
    <col min="14872" max="14872" width="10" style="15" customWidth="1"/>
    <col min="14873" max="14873" width="12" style="15" customWidth="1"/>
    <col min="14874" max="15104" width="9.140625" style="15"/>
    <col min="15105" max="15105" width="5.5703125" style="15" customWidth="1"/>
    <col min="15106" max="15106" width="9.85546875" style="15" customWidth="1"/>
    <col min="15107" max="15116" width="7.7109375" style="15" customWidth="1"/>
    <col min="15117" max="15118" width="11.28515625" style="15" customWidth="1"/>
    <col min="15119" max="15119" width="14" style="15" customWidth="1"/>
    <col min="15120" max="15120" width="11.140625" style="15" customWidth="1"/>
    <col min="15121" max="15121" width="13.85546875" style="15" customWidth="1"/>
    <col min="15122" max="15122" width="7.7109375" style="15" customWidth="1"/>
    <col min="15123" max="15123" width="9.28515625" style="15" customWidth="1"/>
    <col min="15124" max="15124" width="10.5703125" style="15" customWidth="1"/>
    <col min="15125" max="15125" width="9.7109375" style="15" customWidth="1"/>
    <col min="15126" max="15126" width="9.28515625" style="15" customWidth="1"/>
    <col min="15127" max="15127" width="8.28515625" style="15" customWidth="1"/>
    <col min="15128" max="15128" width="10" style="15" customWidth="1"/>
    <col min="15129" max="15129" width="12" style="15" customWidth="1"/>
    <col min="15130" max="15360" width="9.140625" style="15"/>
    <col min="15361" max="15361" width="5.5703125" style="15" customWidth="1"/>
    <col min="15362" max="15362" width="9.85546875" style="15" customWidth="1"/>
    <col min="15363" max="15372" width="7.7109375" style="15" customWidth="1"/>
    <col min="15373" max="15374" width="11.28515625" style="15" customWidth="1"/>
    <col min="15375" max="15375" width="14" style="15" customWidth="1"/>
    <col min="15376" max="15376" width="11.140625" style="15" customWidth="1"/>
    <col min="15377" max="15377" width="13.85546875" style="15" customWidth="1"/>
    <col min="15378" max="15378" width="7.7109375" style="15" customWidth="1"/>
    <col min="15379" max="15379" width="9.28515625" style="15" customWidth="1"/>
    <col min="15380" max="15380" width="10.5703125" style="15" customWidth="1"/>
    <col min="15381" max="15381" width="9.7109375" style="15" customWidth="1"/>
    <col min="15382" max="15382" width="9.28515625" style="15" customWidth="1"/>
    <col min="15383" max="15383" width="8.28515625" style="15" customWidth="1"/>
    <col min="15384" max="15384" width="10" style="15" customWidth="1"/>
    <col min="15385" max="15385" width="12" style="15" customWidth="1"/>
    <col min="15386" max="15616" width="9.140625" style="15"/>
    <col min="15617" max="15617" width="5.5703125" style="15" customWidth="1"/>
    <col min="15618" max="15618" width="9.85546875" style="15" customWidth="1"/>
    <col min="15619" max="15628" width="7.7109375" style="15" customWidth="1"/>
    <col min="15629" max="15630" width="11.28515625" style="15" customWidth="1"/>
    <col min="15631" max="15631" width="14" style="15" customWidth="1"/>
    <col min="15632" max="15632" width="11.140625" style="15" customWidth="1"/>
    <col min="15633" max="15633" width="13.85546875" style="15" customWidth="1"/>
    <col min="15634" max="15634" width="7.7109375" style="15" customWidth="1"/>
    <col min="15635" max="15635" width="9.28515625" style="15" customWidth="1"/>
    <col min="15636" max="15636" width="10.5703125" style="15" customWidth="1"/>
    <col min="15637" max="15637" width="9.7109375" style="15" customWidth="1"/>
    <col min="15638" max="15638" width="9.28515625" style="15" customWidth="1"/>
    <col min="15639" max="15639" width="8.28515625" style="15" customWidth="1"/>
    <col min="15640" max="15640" width="10" style="15" customWidth="1"/>
    <col min="15641" max="15641" width="12" style="15" customWidth="1"/>
    <col min="15642" max="15872" width="9.140625" style="15"/>
    <col min="15873" max="15873" width="5.5703125" style="15" customWidth="1"/>
    <col min="15874" max="15874" width="9.85546875" style="15" customWidth="1"/>
    <col min="15875" max="15884" width="7.7109375" style="15" customWidth="1"/>
    <col min="15885" max="15886" width="11.28515625" style="15" customWidth="1"/>
    <col min="15887" max="15887" width="14" style="15" customWidth="1"/>
    <col min="15888" max="15888" width="11.140625" style="15" customWidth="1"/>
    <col min="15889" max="15889" width="13.85546875" style="15" customWidth="1"/>
    <col min="15890" max="15890" width="7.7109375" style="15" customWidth="1"/>
    <col min="15891" max="15891" width="9.28515625" style="15" customWidth="1"/>
    <col min="15892" max="15892" width="10.5703125" style="15" customWidth="1"/>
    <col min="15893" max="15893" width="9.7109375" style="15" customWidth="1"/>
    <col min="15894" max="15894" width="9.28515625" style="15" customWidth="1"/>
    <col min="15895" max="15895" width="8.28515625" style="15" customWidth="1"/>
    <col min="15896" max="15896" width="10" style="15" customWidth="1"/>
    <col min="15897" max="15897" width="12" style="15" customWidth="1"/>
    <col min="15898" max="16128" width="9.140625" style="15"/>
    <col min="16129" max="16129" width="5.5703125" style="15" customWidth="1"/>
    <col min="16130" max="16130" width="9.85546875" style="15" customWidth="1"/>
    <col min="16131" max="16140" width="7.7109375" style="15" customWidth="1"/>
    <col min="16141" max="16142" width="11.28515625" style="15" customWidth="1"/>
    <col min="16143" max="16143" width="14" style="15" customWidth="1"/>
    <col min="16144" max="16144" width="11.140625" style="15" customWidth="1"/>
    <col min="16145" max="16145" width="13.85546875" style="15" customWidth="1"/>
    <col min="16146" max="16146" width="7.7109375" style="15" customWidth="1"/>
    <col min="16147" max="16147" width="9.28515625" style="15" customWidth="1"/>
    <col min="16148" max="16148" width="10.5703125" style="15" customWidth="1"/>
    <col min="16149" max="16149" width="9.7109375" style="15" customWidth="1"/>
    <col min="16150" max="16150" width="9.28515625" style="15" customWidth="1"/>
    <col min="16151" max="16151" width="8.28515625" style="15" customWidth="1"/>
    <col min="16152" max="16152" width="10" style="15" customWidth="1"/>
    <col min="16153" max="16153" width="12" style="15" customWidth="1"/>
    <col min="16154" max="16384" width="9.140625" style="15"/>
  </cols>
  <sheetData>
    <row r="1" spans="1:26" ht="30" customHeight="1">
      <c r="A1" s="807"/>
      <c r="B1" s="808"/>
      <c r="C1" s="809"/>
      <c r="D1" s="813" t="s">
        <v>104</v>
      </c>
      <c r="E1" s="814"/>
      <c r="F1" s="814"/>
      <c r="G1" s="814"/>
      <c r="H1" s="814"/>
      <c r="I1" s="814"/>
      <c r="J1" s="814"/>
      <c r="K1" s="814"/>
      <c r="L1" s="814"/>
      <c r="M1" s="814"/>
      <c r="N1" s="814"/>
      <c r="O1" s="814"/>
      <c r="P1" s="814"/>
      <c r="Q1" s="814"/>
      <c r="R1" s="814"/>
      <c r="S1" s="814"/>
      <c r="T1" s="814"/>
      <c r="U1" s="814"/>
      <c r="V1" s="814"/>
      <c r="W1" s="814"/>
      <c r="X1" s="814"/>
      <c r="Y1" s="815"/>
    </row>
    <row r="2" spans="1:26" ht="30" customHeight="1">
      <c r="A2" s="810"/>
      <c r="B2" s="811"/>
      <c r="C2" s="812"/>
      <c r="D2" s="816" t="s">
        <v>105</v>
      </c>
      <c r="E2" s="817"/>
      <c r="F2" s="817"/>
      <c r="G2" s="817"/>
      <c r="H2" s="817"/>
      <c r="I2" s="817"/>
      <c r="J2" s="817"/>
      <c r="K2" s="817"/>
      <c r="L2" s="817"/>
      <c r="M2" s="817"/>
      <c r="N2" s="817"/>
      <c r="O2" s="817"/>
      <c r="P2" s="817"/>
      <c r="Q2" s="817"/>
      <c r="R2" s="817"/>
      <c r="S2" s="817"/>
      <c r="T2" s="817"/>
      <c r="U2" s="817"/>
      <c r="V2" s="817"/>
      <c r="W2" s="817"/>
      <c r="X2" s="817"/>
      <c r="Y2" s="818"/>
    </row>
    <row r="3" spans="1:26" s="17" customFormat="1" ht="15">
      <c r="A3" s="819" t="s">
        <v>29</v>
      </c>
      <c r="B3" s="820"/>
      <c r="C3" s="820"/>
      <c r="D3" s="820"/>
      <c r="E3" s="821"/>
      <c r="F3" s="822" t="s">
        <v>106</v>
      </c>
      <c r="G3" s="820"/>
      <c r="H3" s="820"/>
      <c r="I3" s="821"/>
      <c r="J3" s="822" t="s">
        <v>30</v>
      </c>
      <c r="K3" s="820"/>
      <c r="L3" s="820"/>
      <c r="M3" s="820"/>
      <c r="N3" s="821"/>
      <c r="O3" s="822" t="s">
        <v>29</v>
      </c>
      <c r="P3" s="820"/>
      <c r="Q3" s="821"/>
      <c r="R3" s="822" t="s">
        <v>106</v>
      </c>
      <c r="S3" s="820"/>
      <c r="T3" s="820"/>
      <c r="U3" s="821"/>
      <c r="V3" s="822" t="s">
        <v>30</v>
      </c>
      <c r="W3" s="820"/>
      <c r="X3" s="820"/>
      <c r="Y3" s="823"/>
      <c r="Z3" s="16"/>
    </row>
    <row r="4" spans="1:26" ht="15">
      <c r="A4" s="824" t="s">
        <v>101</v>
      </c>
      <c r="B4" s="825"/>
      <c r="C4" s="825"/>
      <c r="D4" s="825"/>
      <c r="E4" s="826"/>
      <c r="F4" s="827" t="s">
        <v>99</v>
      </c>
      <c r="G4" s="828"/>
      <c r="H4" s="828"/>
      <c r="I4" s="829"/>
      <c r="J4" s="827" t="s">
        <v>171</v>
      </c>
      <c r="K4" s="828"/>
      <c r="L4" s="828"/>
      <c r="M4" s="828"/>
      <c r="N4" s="829"/>
      <c r="O4" s="830" t="str">
        <f>A4</f>
        <v>520JT11702</v>
      </c>
      <c r="P4" s="831"/>
      <c r="Q4" s="832"/>
      <c r="R4" s="804" t="str">
        <f>IF(F4&lt;&gt;"",F4,"")</f>
        <v>Roughness Tester</v>
      </c>
      <c r="S4" s="805"/>
      <c r="T4" s="805"/>
      <c r="U4" s="833"/>
      <c r="V4" s="804" t="str">
        <f>IF(J4&lt;&gt;"",J4,"")</f>
        <v>Ashok.M</v>
      </c>
      <c r="W4" s="805"/>
      <c r="X4" s="805"/>
      <c r="Y4" s="806"/>
      <c r="Z4" s="18"/>
    </row>
    <row r="5" spans="1:26" s="17" customFormat="1" ht="15">
      <c r="A5" s="841" t="s">
        <v>27</v>
      </c>
      <c r="B5" s="834"/>
      <c r="C5" s="834"/>
      <c r="D5" s="834"/>
      <c r="E5" s="835"/>
      <c r="F5" s="836" t="s">
        <v>107</v>
      </c>
      <c r="G5" s="834"/>
      <c r="H5" s="834" t="s">
        <v>108</v>
      </c>
      <c r="I5" s="835"/>
      <c r="J5" s="836" t="s">
        <v>31</v>
      </c>
      <c r="K5" s="834"/>
      <c r="L5" s="834"/>
      <c r="M5" s="834"/>
      <c r="N5" s="835"/>
      <c r="O5" s="836" t="s">
        <v>27</v>
      </c>
      <c r="P5" s="834"/>
      <c r="Q5" s="835"/>
      <c r="R5" s="836" t="s">
        <v>107</v>
      </c>
      <c r="S5" s="834"/>
      <c r="T5" s="834" t="s">
        <v>108</v>
      </c>
      <c r="U5" s="835"/>
      <c r="V5" s="836" t="s">
        <v>31</v>
      </c>
      <c r="W5" s="834"/>
      <c r="X5" s="834"/>
      <c r="Y5" s="837"/>
      <c r="Z5" s="16"/>
    </row>
    <row r="6" spans="1:26" ht="15">
      <c r="A6" s="838" t="s">
        <v>165</v>
      </c>
      <c r="B6" s="839"/>
      <c r="C6" s="839"/>
      <c r="D6" s="839"/>
      <c r="E6" s="840"/>
      <c r="F6" s="827" t="s">
        <v>167</v>
      </c>
      <c r="G6" s="828"/>
      <c r="H6" s="828" t="s">
        <v>166</v>
      </c>
      <c r="I6" s="829"/>
      <c r="J6" s="827" t="s">
        <v>172</v>
      </c>
      <c r="K6" s="828"/>
      <c r="L6" s="828"/>
      <c r="M6" s="828"/>
      <c r="N6" s="829"/>
      <c r="O6" s="804" t="str">
        <f>A6</f>
        <v>PLATE CLUTCH</v>
      </c>
      <c r="P6" s="805"/>
      <c r="Q6" s="833"/>
      <c r="R6" s="804" t="str">
        <f>F6</f>
        <v>GAU00842</v>
      </c>
      <c r="S6" s="805"/>
      <c r="T6" s="805" t="str">
        <f>H6</f>
        <v>0-200 MM</v>
      </c>
      <c r="U6" s="833"/>
      <c r="V6" s="804" t="str">
        <f>IF(J6&lt;&gt;"",J6,"")</f>
        <v>Ranjeet.K</v>
      </c>
      <c r="W6" s="805"/>
      <c r="X6" s="805"/>
      <c r="Y6" s="806"/>
      <c r="Z6" s="18"/>
    </row>
    <row r="7" spans="1:26" s="17" customFormat="1" ht="15">
      <c r="A7" s="841" t="s">
        <v>32</v>
      </c>
      <c r="B7" s="834"/>
      <c r="C7" s="834"/>
      <c r="D7" s="19" t="s">
        <v>33</v>
      </c>
      <c r="E7" s="20"/>
      <c r="F7" s="836" t="s">
        <v>109</v>
      </c>
      <c r="G7" s="834"/>
      <c r="H7" s="834" t="s">
        <v>110</v>
      </c>
      <c r="I7" s="835"/>
      <c r="J7" s="836" t="s">
        <v>34</v>
      </c>
      <c r="K7" s="834"/>
      <c r="L7" s="834"/>
      <c r="M7" s="834"/>
      <c r="N7" s="835"/>
      <c r="O7" s="834" t="s">
        <v>32</v>
      </c>
      <c r="P7" s="834"/>
      <c r="Q7" s="834"/>
      <c r="R7" s="19" t="s">
        <v>33</v>
      </c>
      <c r="S7" s="21"/>
      <c r="T7" s="187" t="s">
        <v>109</v>
      </c>
      <c r="U7" s="186" t="s">
        <v>110</v>
      </c>
      <c r="V7" s="836" t="s">
        <v>34</v>
      </c>
      <c r="W7" s="834"/>
      <c r="X7" s="834"/>
      <c r="Y7" s="837"/>
      <c r="Z7" s="16"/>
    </row>
    <row r="8" spans="1:26" ht="15">
      <c r="A8" s="838" t="s">
        <v>111</v>
      </c>
      <c r="B8" s="828"/>
      <c r="C8" s="828"/>
      <c r="D8" s="156">
        <v>1.65</v>
      </c>
      <c r="E8" s="157">
        <v>1.55</v>
      </c>
      <c r="F8" s="827" t="s">
        <v>112</v>
      </c>
      <c r="G8" s="828"/>
      <c r="H8" s="828">
        <v>0.01</v>
      </c>
      <c r="I8" s="829"/>
      <c r="J8" s="827" t="s">
        <v>170</v>
      </c>
      <c r="K8" s="828"/>
      <c r="L8" s="828"/>
      <c r="M8" s="828"/>
      <c r="N8" s="829"/>
      <c r="O8" s="805" t="str">
        <f>A8</f>
        <v>Thick. Dimension</v>
      </c>
      <c r="P8" s="805"/>
      <c r="Q8" s="805"/>
      <c r="R8" s="22">
        <f>D8</f>
        <v>1.65</v>
      </c>
      <c r="S8" s="23">
        <f>E8</f>
        <v>1.55</v>
      </c>
      <c r="T8" s="181" t="str">
        <f>F8</f>
        <v>Digital</v>
      </c>
      <c r="U8" s="185">
        <f>H8</f>
        <v>0.01</v>
      </c>
      <c r="V8" s="804" t="str">
        <f>IF(J8&lt;&gt;"",J8,"")</f>
        <v>Arun.B</v>
      </c>
      <c r="W8" s="805"/>
      <c r="X8" s="805"/>
      <c r="Y8" s="806"/>
      <c r="Z8" s="18"/>
    </row>
    <row r="9" spans="1:26" ht="15">
      <c r="A9" s="841" t="s">
        <v>35</v>
      </c>
      <c r="B9" s="834"/>
      <c r="C9" s="834"/>
      <c r="D9" s="834"/>
      <c r="E9" s="835"/>
      <c r="F9" s="836" t="s">
        <v>36</v>
      </c>
      <c r="G9" s="835"/>
      <c r="H9" s="836" t="s">
        <v>37</v>
      </c>
      <c r="I9" s="835"/>
      <c r="J9" s="836" t="s">
        <v>38</v>
      </c>
      <c r="K9" s="835"/>
      <c r="L9" s="836" t="s">
        <v>39</v>
      </c>
      <c r="M9" s="834"/>
      <c r="N9" s="835"/>
      <c r="O9" s="836" t="s">
        <v>35</v>
      </c>
      <c r="P9" s="834"/>
      <c r="Q9" s="835"/>
      <c r="R9" s="836" t="s">
        <v>36</v>
      </c>
      <c r="S9" s="835"/>
      <c r="T9" s="836" t="s">
        <v>37</v>
      </c>
      <c r="U9" s="835"/>
      <c r="V9" s="836" t="s">
        <v>38</v>
      </c>
      <c r="W9" s="835"/>
      <c r="X9" s="836" t="s">
        <v>39</v>
      </c>
      <c r="Y9" s="837"/>
      <c r="Z9" s="16"/>
    </row>
    <row r="10" spans="1:26" ht="15.75" thickBot="1">
      <c r="A10" s="842" t="s">
        <v>102</v>
      </c>
      <c r="B10" s="843"/>
      <c r="C10" s="843"/>
      <c r="D10" s="843"/>
      <c r="E10" s="844"/>
      <c r="F10" s="845">
        <v>3</v>
      </c>
      <c r="G10" s="846"/>
      <c r="H10" s="845">
        <v>10</v>
      </c>
      <c r="I10" s="846"/>
      <c r="J10" s="845">
        <v>3</v>
      </c>
      <c r="K10" s="846"/>
      <c r="L10" s="847">
        <v>43011</v>
      </c>
      <c r="M10" s="848"/>
      <c r="N10" s="849"/>
      <c r="O10" s="850" t="str">
        <f>A10</f>
        <v>1.6 ±0.05</v>
      </c>
      <c r="P10" s="851"/>
      <c r="Q10" s="852"/>
      <c r="R10" s="853">
        <f>F10</f>
        <v>3</v>
      </c>
      <c r="S10" s="854"/>
      <c r="T10" s="853">
        <f>H10</f>
        <v>10</v>
      </c>
      <c r="U10" s="854"/>
      <c r="V10" s="855">
        <f>J10</f>
        <v>3</v>
      </c>
      <c r="W10" s="856"/>
      <c r="X10" s="857">
        <f>IF(L10&lt;&gt;"",L10,"")</f>
        <v>43011</v>
      </c>
      <c r="Y10" s="858"/>
      <c r="Z10" s="18"/>
    </row>
    <row r="11" spans="1:26" ht="15">
      <c r="A11" s="24" t="s">
        <v>40</v>
      </c>
      <c r="B11" s="25"/>
      <c r="C11" s="26" t="s">
        <v>41</v>
      </c>
      <c r="D11" s="27"/>
      <c r="E11" s="27"/>
      <c r="F11" s="27"/>
      <c r="G11" s="27"/>
      <c r="H11" s="27"/>
      <c r="I11" s="27"/>
      <c r="J11" s="27"/>
      <c r="K11" s="27"/>
      <c r="L11" s="28"/>
      <c r="M11" s="29" t="s">
        <v>42</v>
      </c>
      <c r="N11" s="30"/>
      <c r="O11" s="31"/>
      <c r="P11" s="31"/>
      <c r="Q11" s="31"/>
      <c r="R11" s="32" t="s">
        <v>43</v>
      </c>
      <c r="S11" s="31"/>
      <c r="T11" s="31"/>
      <c r="U11" s="33"/>
      <c r="V11" s="26" t="s">
        <v>44</v>
      </c>
      <c r="W11" s="34"/>
      <c r="X11" s="35"/>
      <c r="Y11" s="36"/>
    </row>
    <row r="12" spans="1:26" ht="15.75" thickBot="1">
      <c r="A12" s="37" t="s">
        <v>45</v>
      </c>
      <c r="B12" s="38"/>
      <c r="C12" s="39">
        <v>1</v>
      </c>
      <c r="D12" s="39">
        <v>2</v>
      </c>
      <c r="E12" s="39">
        <v>3</v>
      </c>
      <c r="F12" s="39">
        <v>4</v>
      </c>
      <c r="G12" s="39">
        <v>5</v>
      </c>
      <c r="H12" s="39">
        <v>6</v>
      </c>
      <c r="I12" s="39">
        <v>7</v>
      </c>
      <c r="J12" s="39">
        <v>8</v>
      </c>
      <c r="K12" s="39">
        <v>9</v>
      </c>
      <c r="L12" s="39">
        <v>10</v>
      </c>
      <c r="M12" s="40"/>
      <c r="N12" s="41"/>
      <c r="O12" s="42" t="s">
        <v>113</v>
      </c>
      <c r="P12" s="43"/>
      <c r="Q12" s="43"/>
      <c r="R12" s="43"/>
      <c r="S12" s="43"/>
      <c r="T12" s="44"/>
      <c r="U12" s="45"/>
      <c r="V12" s="46"/>
      <c r="W12" s="43"/>
      <c r="X12" s="43"/>
      <c r="Y12" s="47"/>
    </row>
    <row r="13" spans="1:26" ht="16.5">
      <c r="A13" s="48" t="s">
        <v>114</v>
      </c>
      <c r="B13" s="49">
        <v>1</v>
      </c>
      <c r="C13" s="10">
        <v>1.62</v>
      </c>
      <c r="D13" s="10">
        <v>1.62</v>
      </c>
      <c r="E13" s="10">
        <v>1.62</v>
      </c>
      <c r="F13" s="10">
        <v>1.62</v>
      </c>
      <c r="G13" s="10">
        <v>1.64</v>
      </c>
      <c r="H13" s="10">
        <v>1.63</v>
      </c>
      <c r="I13" s="10">
        <v>1.64</v>
      </c>
      <c r="J13" s="10">
        <v>1.62</v>
      </c>
      <c r="K13" s="10">
        <v>1.62</v>
      </c>
      <c r="L13" s="10">
        <v>1.64</v>
      </c>
      <c r="M13" s="50"/>
      <c r="N13" s="51">
        <f t="shared" ref="N13:N27" si="0">IF(C13&lt;&gt;"",AVERAGE(C13:L13),"")</f>
        <v>1.6270000000000002</v>
      </c>
      <c r="O13" s="184" t="s">
        <v>46</v>
      </c>
      <c r="P13" s="182" t="s">
        <v>47</v>
      </c>
      <c r="Q13" s="52" t="s">
        <v>115</v>
      </c>
      <c r="R13" s="52"/>
      <c r="S13" s="52"/>
      <c r="T13" s="53" t="s">
        <v>36</v>
      </c>
      <c r="U13" s="54" t="s">
        <v>48</v>
      </c>
      <c r="V13" s="184" t="s">
        <v>49</v>
      </c>
      <c r="W13" s="182" t="s">
        <v>47</v>
      </c>
      <c r="X13" s="52" t="s">
        <v>116</v>
      </c>
      <c r="Y13" s="55"/>
    </row>
    <row r="14" spans="1:26" ht="15">
      <c r="A14" s="56"/>
      <c r="B14" s="57">
        <v>2</v>
      </c>
      <c r="C14" s="10">
        <v>1.62</v>
      </c>
      <c r="D14" s="10">
        <v>1.62</v>
      </c>
      <c r="E14" s="10">
        <v>1.62</v>
      </c>
      <c r="F14" s="10">
        <v>1.62</v>
      </c>
      <c r="G14" s="10">
        <v>1.64</v>
      </c>
      <c r="H14" s="10">
        <v>1.63</v>
      </c>
      <c r="I14" s="10">
        <v>1.64</v>
      </c>
      <c r="J14" s="10">
        <v>1.62</v>
      </c>
      <c r="K14" s="10">
        <v>1.62</v>
      </c>
      <c r="L14" s="10">
        <v>1.64</v>
      </c>
      <c r="M14" s="50"/>
      <c r="N14" s="51">
        <f t="shared" si="0"/>
        <v>1.6270000000000002</v>
      </c>
      <c r="O14" s="58"/>
      <c r="P14" s="182" t="s">
        <v>47</v>
      </c>
      <c r="Q14" s="52" t="str">
        <f>IF(C13&lt;&gt;"",CONCATENATE(TEXT($N$30,"0.000")," x ",CHOOSE($F$10,0,U14,U15)),"")</f>
        <v>0.001 x 0.5908</v>
      </c>
      <c r="R14" s="52"/>
      <c r="S14" s="52"/>
      <c r="T14" s="59">
        <v>2</v>
      </c>
      <c r="U14" s="183">
        <v>0.88619999999999999</v>
      </c>
      <c r="V14" s="184"/>
      <c r="W14" s="182" t="s">
        <v>47</v>
      </c>
      <c r="X14" s="60">
        <f>100*(Q15/Q31)</f>
        <v>-3.5447999999999555</v>
      </c>
      <c r="Y14" s="55"/>
    </row>
    <row r="15" spans="1:26" ht="15">
      <c r="A15" s="61"/>
      <c r="B15" s="49">
        <v>3</v>
      </c>
      <c r="C15" s="10">
        <v>1.62</v>
      </c>
      <c r="D15" s="10">
        <v>1.62</v>
      </c>
      <c r="E15" s="10">
        <v>1.62</v>
      </c>
      <c r="F15" s="10">
        <v>1.62</v>
      </c>
      <c r="G15" s="10">
        <v>1.64</v>
      </c>
      <c r="H15" s="10">
        <v>1.63</v>
      </c>
      <c r="I15" s="10">
        <v>1.64</v>
      </c>
      <c r="J15" s="10">
        <v>1.62</v>
      </c>
      <c r="K15" s="10">
        <v>1.62</v>
      </c>
      <c r="L15" s="10">
        <v>1.64</v>
      </c>
      <c r="M15" s="50"/>
      <c r="N15" s="51">
        <f t="shared" si="0"/>
        <v>1.6270000000000002</v>
      </c>
      <c r="O15" s="62"/>
      <c r="P15" s="63" t="s">
        <v>47</v>
      </c>
      <c r="Q15" s="64">
        <f>IF(C13&lt;&gt;"",$N$30*(CHOOSE($F$10,0,U14,U15)),"")</f>
        <v>5.9079999999999181E-4</v>
      </c>
      <c r="R15" s="65"/>
      <c r="S15" s="65"/>
      <c r="T15" s="66">
        <v>3</v>
      </c>
      <c r="U15" s="67">
        <v>0.59079999999999999</v>
      </c>
      <c r="V15" s="62"/>
      <c r="W15" s="63"/>
      <c r="X15" s="68"/>
      <c r="Y15" s="69"/>
    </row>
    <row r="16" spans="1:26" ht="16.5">
      <c r="A16" s="61"/>
      <c r="B16" s="49" t="s">
        <v>50</v>
      </c>
      <c r="C16" s="70">
        <f>IF(C13&lt;&gt;"",SUM(C13:C15)/COUNT(C13:C15),"")</f>
        <v>1.62</v>
      </c>
      <c r="D16" s="70">
        <f t="shared" ref="D16:L16" si="1">IF(D13&lt;&gt;"",SUM(D13:D15)/COUNT(D13:D15),"")</f>
        <v>1.62</v>
      </c>
      <c r="E16" s="70">
        <f t="shared" si="1"/>
        <v>1.62</v>
      </c>
      <c r="F16" s="70">
        <f t="shared" si="1"/>
        <v>1.62</v>
      </c>
      <c r="G16" s="70">
        <f t="shared" si="1"/>
        <v>1.64</v>
      </c>
      <c r="H16" s="70">
        <f t="shared" si="1"/>
        <v>1.63</v>
      </c>
      <c r="I16" s="70">
        <f t="shared" si="1"/>
        <v>1.64</v>
      </c>
      <c r="J16" s="70">
        <f t="shared" si="1"/>
        <v>1.62</v>
      </c>
      <c r="K16" s="70">
        <f t="shared" si="1"/>
        <v>1.62</v>
      </c>
      <c r="L16" s="70">
        <f t="shared" si="1"/>
        <v>1.64</v>
      </c>
      <c r="M16" s="71" t="s">
        <v>117</v>
      </c>
      <c r="N16" s="51">
        <f t="shared" si="0"/>
        <v>1.6270000000000002</v>
      </c>
      <c r="O16" s="72" t="s">
        <v>118</v>
      </c>
      <c r="P16" s="73"/>
      <c r="Q16" s="73"/>
      <c r="R16" s="74"/>
      <c r="S16" s="74"/>
      <c r="T16" s="74"/>
      <c r="U16" s="75"/>
      <c r="V16" s="76"/>
      <c r="W16" s="77"/>
      <c r="X16" s="77"/>
      <c r="Y16" s="78"/>
    </row>
    <row r="17" spans="1:25" ht="18.75" thickBot="1">
      <c r="A17" s="79"/>
      <c r="B17" s="80" t="s">
        <v>71</v>
      </c>
      <c r="C17" s="81">
        <f t="shared" ref="C17:L17" si="2">IF(C13&lt;&gt;"",MAX(C13:C15)-MIN(C13:C15),"")</f>
        <v>0</v>
      </c>
      <c r="D17" s="81">
        <f t="shared" si="2"/>
        <v>0</v>
      </c>
      <c r="E17" s="81">
        <f t="shared" si="2"/>
        <v>0</v>
      </c>
      <c r="F17" s="81">
        <f t="shared" si="2"/>
        <v>0</v>
      </c>
      <c r="G17" s="81">
        <f t="shared" si="2"/>
        <v>0</v>
      </c>
      <c r="H17" s="81">
        <f t="shared" si="2"/>
        <v>0</v>
      </c>
      <c r="I17" s="81">
        <f t="shared" si="2"/>
        <v>0</v>
      </c>
      <c r="J17" s="81">
        <f t="shared" si="2"/>
        <v>0</v>
      </c>
      <c r="K17" s="81">
        <f t="shared" si="2"/>
        <v>0</v>
      </c>
      <c r="L17" s="81">
        <f t="shared" si="2"/>
        <v>0</v>
      </c>
      <c r="M17" s="82" t="s">
        <v>119</v>
      </c>
      <c r="N17" s="51">
        <f t="shared" si="0"/>
        <v>0</v>
      </c>
      <c r="O17" s="83" t="s">
        <v>51</v>
      </c>
      <c r="P17" s="84" t="s">
        <v>47</v>
      </c>
      <c r="Q17" s="52" t="s">
        <v>120</v>
      </c>
      <c r="R17" s="52"/>
      <c r="S17" s="18"/>
      <c r="T17" s="18"/>
      <c r="U17" s="85"/>
      <c r="V17" s="184" t="s">
        <v>52</v>
      </c>
      <c r="W17" s="182" t="s">
        <v>47</v>
      </c>
      <c r="X17" s="52" t="s">
        <v>121</v>
      </c>
      <c r="Y17" s="55"/>
    </row>
    <row r="18" spans="1:25" ht="15.75">
      <c r="A18" s="86" t="s">
        <v>122</v>
      </c>
      <c r="B18" s="87">
        <v>1</v>
      </c>
      <c r="C18" s="10">
        <v>1.62</v>
      </c>
      <c r="D18" s="10">
        <v>1.62</v>
      </c>
      <c r="E18" s="10">
        <v>1.62</v>
      </c>
      <c r="F18" s="10">
        <v>1.64</v>
      </c>
      <c r="G18" s="10">
        <v>1.63</v>
      </c>
      <c r="H18" s="10">
        <v>1.64</v>
      </c>
      <c r="I18" s="10">
        <v>1.62</v>
      </c>
      <c r="J18" s="10">
        <v>1.64</v>
      </c>
      <c r="K18" s="10">
        <v>1.63</v>
      </c>
      <c r="L18" s="10">
        <v>1.62</v>
      </c>
      <c r="M18" s="88"/>
      <c r="N18" s="89">
        <f t="shared" si="0"/>
        <v>1.6280000000000001</v>
      </c>
      <c r="O18" s="90"/>
      <c r="P18" s="84" t="s">
        <v>47</v>
      </c>
      <c r="Q18" s="91" t="str">
        <f>IF(C13&lt;&gt;"",CONCATENATE("{(",TEXT($N$31,"0.000")," x ",CHOOSE($J$10,0,T20,U20),")^2 - (",TEXT($Q$15,"0.000")," ^2/(",$H$10," x ",$F$10,"))}^1/2"),"")</f>
        <v>{(0.001 x 0.5231)^2 - (0.001 ^2/(10 x 3))}^1/2</v>
      </c>
      <c r="R18" s="52"/>
      <c r="S18" s="18"/>
      <c r="T18" s="18"/>
      <c r="U18" s="85"/>
      <c r="V18" s="184"/>
      <c r="W18" s="182" t="s">
        <v>47</v>
      </c>
      <c r="X18" s="52" t="str">
        <f>IF(C13&lt;&gt;"",CONCATENATE("100(",TEXT($Q$19,"0.000"),"/",TEXT($Q$31,"0.000"),")"),"")</f>
        <v>100(0.001/-0.017)</v>
      </c>
      <c r="Y18" s="55"/>
    </row>
    <row r="19" spans="1:25" ht="15.75">
      <c r="A19" s="61"/>
      <c r="B19" s="57">
        <v>2</v>
      </c>
      <c r="C19" s="10">
        <v>1.62</v>
      </c>
      <c r="D19" s="10">
        <v>1.62</v>
      </c>
      <c r="E19" s="10">
        <v>1.62</v>
      </c>
      <c r="F19" s="10">
        <v>1.64</v>
      </c>
      <c r="G19" s="10">
        <v>1.63</v>
      </c>
      <c r="H19" s="10">
        <v>1.64</v>
      </c>
      <c r="I19" s="10">
        <v>1.62</v>
      </c>
      <c r="J19" s="10">
        <v>1.64</v>
      </c>
      <c r="K19" s="10">
        <v>1.63</v>
      </c>
      <c r="L19" s="10">
        <v>1.62</v>
      </c>
      <c r="M19" s="50"/>
      <c r="N19" s="51">
        <f t="shared" si="0"/>
        <v>1.6280000000000001</v>
      </c>
      <c r="O19" s="90"/>
      <c r="P19" s="84" t="s">
        <v>47</v>
      </c>
      <c r="Q19" s="92">
        <f>IF(C13="","",IF(($N$31*CHOOSE($J$10,0,T20,U20))^2-$Q$15^2/($H$10*$F$10)&lt;0,0,(($N$31*CHOOSE($J$10,0,T20,U20))^2-$Q$15^2/($H$10*$F$10))^(1/2)))</f>
        <v>5.1185817241361574E-4</v>
      </c>
      <c r="R19" s="52"/>
      <c r="S19" s="93" t="s">
        <v>38</v>
      </c>
      <c r="T19" s="53">
        <v>2</v>
      </c>
      <c r="U19" s="53">
        <v>3</v>
      </c>
      <c r="V19" s="184"/>
      <c r="W19" s="94" t="s">
        <v>47</v>
      </c>
      <c r="X19" s="95">
        <f>100*(Q19/Q31)</f>
        <v>-3.0711490344816981</v>
      </c>
      <c r="Y19" s="55"/>
    </row>
    <row r="20" spans="1:25" ht="16.5">
      <c r="A20" s="61"/>
      <c r="B20" s="49">
        <v>3</v>
      </c>
      <c r="C20" s="10">
        <v>1.62</v>
      </c>
      <c r="D20" s="10">
        <v>1.62</v>
      </c>
      <c r="E20" s="10">
        <v>1.62</v>
      </c>
      <c r="F20" s="10">
        <v>1.64</v>
      </c>
      <c r="G20" s="10">
        <v>1.63</v>
      </c>
      <c r="H20" s="10">
        <v>1.64</v>
      </c>
      <c r="I20" s="10">
        <v>1.62</v>
      </c>
      <c r="J20" s="10">
        <v>1.64</v>
      </c>
      <c r="K20" s="10">
        <v>1.63</v>
      </c>
      <c r="L20" s="10">
        <v>1.62</v>
      </c>
      <c r="M20" s="50"/>
      <c r="N20" s="51">
        <f t="shared" si="0"/>
        <v>1.6280000000000001</v>
      </c>
      <c r="O20" s="62"/>
      <c r="P20" s="65"/>
      <c r="Q20" s="65"/>
      <c r="R20" s="65"/>
      <c r="S20" s="96" t="s">
        <v>123</v>
      </c>
      <c r="T20" s="96">
        <v>0.70709999999999995</v>
      </c>
      <c r="U20" s="97">
        <v>0.52310000000000001</v>
      </c>
      <c r="V20" s="58" t="s">
        <v>53</v>
      </c>
      <c r="W20" s="52"/>
      <c r="X20" s="52"/>
      <c r="Y20" s="55"/>
    </row>
    <row r="21" spans="1:25" ht="16.5">
      <c r="A21" s="61"/>
      <c r="B21" s="49" t="s">
        <v>50</v>
      </c>
      <c r="C21" s="70">
        <f t="shared" ref="C21:L21" si="3">IF(C18&lt;&gt;"",SUM(C18:C20)/COUNT(C18:C20),"")</f>
        <v>1.62</v>
      </c>
      <c r="D21" s="70">
        <f t="shared" si="3"/>
        <v>1.62</v>
      </c>
      <c r="E21" s="70">
        <f t="shared" si="3"/>
        <v>1.62</v>
      </c>
      <c r="F21" s="70">
        <f t="shared" si="3"/>
        <v>1.64</v>
      </c>
      <c r="G21" s="70">
        <f t="shared" si="3"/>
        <v>1.63</v>
      </c>
      <c r="H21" s="70">
        <f t="shared" si="3"/>
        <v>1.64</v>
      </c>
      <c r="I21" s="70">
        <f t="shared" si="3"/>
        <v>1.62</v>
      </c>
      <c r="J21" s="70">
        <f t="shared" si="3"/>
        <v>1.64</v>
      </c>
      <c r="K21" s="70">
        <f t="shared" si="3"/>
        <v>1.63</v>
      </c>
      <c r="L21" s="70">
        <f t="shared" si="3"/>
        <v>1.62</v>
      </c>
      <c r="M21" s="71" t="s">
        <v>124</v>
      </c>
      <c r="N21" s="51">
        <f t="shared" si="0"/>
        <v>1.6280000000000001</v>
      </c>
      <c r="O21" s="98" t="s">
        <v>125</v>
      </c>
      <c r="P21" s="74"/>
      <c r="Q21" s="74"/>
      <c r="R21" s="74"/>
      <c r="S21" s="74"/>
      <c r="T21" s="74"/>
      <c r="U21" s="75"/>
      <c r="V21" s="62" t="s">
        <v>54</v>
      </c>
      <c r="W21" s="65"/>
      <c r="X21" s="65"/>
      <c r="Y21" s="69"/>
    </row>
    <row r="22" spans="1:25" ht="18.75" thickBot="1">
      <c r="A22" s="79"/>
      <c r="B22" s="80" t="s">
        <v>71</v>
      </c>
      <c r="C22" s="99">
        <f t="shared" ref="C22:L22" si="4">IF(C18&lt;&gt;"",MAX(C18:C20)-MIN(C18:C20),"")</f>
        <v>0</v>
      </c>
      <c r="D22" s="99">
        <f t="shared" si="4"/>
        <v>0</v>
      </c>
      <c r="E22" s="99">
        <f t="shared" si="4"/>
        <v>0</v>
      </c>
      <c r="F22" s="99">
        <f t="shared" si="4"/>
        <v>0</v>
      </c>
      <c r="G22" s="99">
        <f t="shared" si="4"/>
        <v>0</v>
      </c>
      <c r="H22" s="99">
        <f t="shared" si="4"/>
        <v>0</v>
      </c>
      <c r="I22" s="99">
        <f t="shared" si="4"/>
        <v>0</v>
      </c>
      <c r="J22" s="99">
        <f t="shared" si="4"/>
        <v>0</v>
      </c>
      <c r="K22" s="99">
        <f t="shared" si="4"/>
        <v>0</v>
      </c>
      <c r="L22" s="99">
        <f t="shared" si="4"/>
        <v>0</v>
      </c>
      <c r="M22" s="82" t="s">
        <v>126</v>
      </c>
      <c r="N22" s="51">
        <f t="shared" si="0"/>
        <v>0</v>
      </c>
      <c r="O22" s="184" t="s">
        <v>127</v>
      </c>
      <c r="P22" s="182" t="s">
        <v>47</v>
      </c>
      <c r="Q22" s="52" t="s">
        <v>128</v>
      </c>
      <c r="R22" s="52"/>
      <c r="S22" s="52"/>
      <c r="T22" s="53" t="s">
        <v>37</v>
      </c>
      <c r="U22" s="54" t="s">
        <v>129</v>
      </c>
      <c r="V22" s="76"/>
      <c r="W22" s="77"/>
      <c r="X22" s="77"/>
      <c r="Y22" s="78"/>
    </row>
    <row r="23" spans="1:25" ht="15">
      <c r="A23" s="86" t="s">
        <v>130</v>
      </c>
      <c r="B23" s="87">
        <v>1</v>
      </c>
      <c r="C23" s="10">
        <v>1.64</v>
      </c>
      <c r="D23" s="10">
        <v>1.63</v>
      </c>
      <c r="E23" s="10">
        <v>1.62</v>
      </c>
      <c r="F23" s="10">
        <v>1.62</v>
      </c>
      <c r="G23" s="10">
        <v>1.63</v>
      </c>
      <c r="H23" s="10">
        <v>1.62</v>
      </c>
      <c r="I23" s="10">
        <v>1.62</v>
      </c>
      <c r="J23" s="10">
        <v>1.64</v>
      </c>
      <c r="K23" s="10">
        <v>1.62</v>
      </c>
      <c r="L23" s="10">
        <v>1.62</v>
      </c>
      <c r="M23" s="88"/>
      <c r="N23" s="89">
        <f t="shared" si="0"/>
        <v>1.6260000000000006</v>
      </c>
      <c r="O23" s="58"/>
      <c r="P23" s="182" t="s">
        <v>47</v>
      </c>
      <c r="Q23" s="100" t="str">
        <f>IF(C13&lt;&gt;"",CONCATENATE("{(",TEXT($Q$15,"0.000"),"^2 + ",TEXT($Q$19,"0.000"),"^2)}^1/2"),"")</f>
        <v>{(0.001^2 + 0.001^2)}^1/2</v>
      </c>
      <c r="R23" s="52"/>
      <c r="S23" s="52"/>
      <c r="T23" s="59">
        <v>2</v>
      </c>
      <c r="U23" s="101">
        <v>0.70709999999999995</v>
      </c>
      <c r="V23" s="184" t="s">
        <v>131</v>
      </c>
      <c r="W23" s="182" t="s">
        <v>47</v>
      </c>
      <c r="X23" s="52" t="s">
        <v>132</v>
      </c>
      <c r="Y23" s="55"/>
    </row>
    <row r="24" spans="1:25" ht="15">
      <c r="A24" s="61"/>
      <c r="B24" s="57">
        <v>2</v>
      </c>
      <c r="C24" s="10">
        <v>1.64</v>
      </c>
      <c r="D24" s="10">
        <v>1.63</v>
      </c>
      <c r="E24" s="10">
        <v>1.62</v>
      </c>
      <c r="F24" s="10">
        <v>1.62</v>
      </c>
      <c r="G24" s="10">
        <v>1.63</v>
      </c>
      <c r="H24" s="10">
        <v>1.62</v>
      </c>
      <c r="I24" s="10">
        <v>1.62</v>
      </c>
      <c r="J24" s="10">
        <v>1.64</v>
      </c>
      <c r="K24" s="10">
        <v>1.62</v>
      </c>
      <c r="L24" s="10">
        <v>1.62</v>
      </c>
      <c r="M24" s="50"/>
      <c r="N24" s="51">
        <f t="shared" si="0"/>
        <v>1.6260000000000006</v>
      </c>
      <c r="O24" s="62"/>
      <c r="P24" s="63" t="s">
        <v>47</v>
      </c>
      <c r="Q24" s="102">
        <f>IF(C13&lt;&gt;"",($Q$15^2+$Q$19^2)^(1/2),"")</f>
        <v>7.8169266893491913E-4</v>
      </c>
      <c r="R24" s="65"/>
      <c r="S24" s="65"/>
      <c r="T24" s="59">
        <v>3</v>
      </c>
      <c r="U24" s="101">
        <v>0.52310000000000001</v>
      </c>
      <c r="V24" s="184"/>
      <c r="W24" s="182" t="s">
        <v>47</v>
      </c>
      <c r="X24" s="52" t="str">
        <f>IF(C13&lt;&gt;"",CONCATENATE("100(",TEXT($Q$24,"0.000"),"/",TEXT($Q$31,"0.000"),")"),"")</f>
        <v>100(0.001/-0.017)</v>
      </c>
      <c r="Y24" s="55"/>
    </row>
    <row r="25" spans="1:25" ht="15">
      <c r="A25" s="61"/>
      <c r="B25" s="49">
        <v>3</v>
      </c>
      <c r="C25" s="10">
        <v>1.64</v>
      </c>
      <c r="D25" s="10">
        <v>1.63</v>
      </c>
      <c r="E25" s="10">
        <v>1.63</v>
      </c>
      <c r="F25" s="10">
        <v>1.64</v>
      </c>
      <c r="G25" s="10">
        <v>1.63</v>
      </c>
      <c r="H25" s="10">
        <v>1.62</v>
      </c>
      <c r="I25" s="10">
        <v>1.62</v>
      </c>
      <c r="J25" s="10">
        <v>1.64</v>
      </c>
      <c r="K25" s="10">
        <v>1.62</v>
      </c>
      <c r="L25" s="10">
        <v>1.62</v>
      </c>
      <c r="M25" s="50"/>
      <c r="N25" s="51">
        <f t="shared" si="0"/>
        <v>1.6290000000000002</v>
      </c>
      <c r="O25" s="98" t="s">
        <v>133</v>
      </c>
      <c r="P25" s="77"/>
      <c r="Q25" s="77"/>
      <c r="R25" s="77"/>
      <c r="S25" s="77"/>
      <c r="T25" s="59">
        <v>4</v>
      </c>
      <c r="U25" s="101">
        <v>0.44669999999999999</v>
      </c>
      <c r="V25" s="184"/>
      <c r="W25" s="182" t="s">
        <v>47</v>
      </c>
      <c r="X25" s="95">
        <f>100*(Q24/Q31)</f>
        <v>-4.6901560136095206</v>
      </c>
      <c r="Y25" s="55"/>
    </row>
    <row r="26" spans="1:25" ht="16.5">
      <c r="A26" s="61"/>
      <c r="B26" s="49" t="s">
        <v>50</v>
      </c>
      <c r="C26" s="70">
        <f>IF(C23&lt;&gt;"",SUM(C23:C25)/COUNT(C23:C25),"")</f>
        <v>1.64</v>
      </c>
      <c r="D26" s="70">
        <f>IF(D23&lt;&gt;"",SUM(D23:D25)/COUNT(D23:D25),"")</f>
        <v>1.63</v>
      </c>
      <c r="E26" s="70">
        <f>IF(E23&lt;&gt;"",SUM(E23:E25)/COUNT(E23:E25),"")</f>
        <v>1.6233333333333333</v>
      </c>
      <c r="F26" s="70">
        <f t="shared" ref="F26:L26" si="5">IF(F23&lt;&gt;"",SUM(F23:F25)/COUNT(F23:F25),"")</f>
        <v>1.6266666666666667</v>
      </c>
      <c r="G26" s="70">
        <f>IF(G23&lt;&gt;"",SUM(G23:G25)/COUNT(G23:G25),"")</f>
        <v>1.63</v>
      </c>
      <c r="H26" s="70">
        <f t="shared" si="5"/>
        <v>1.62</v>
      </c>
      <c r="I26" s="70">
        <f t="shared" si="5"/>
        <v>1.62</v>
      </c>
      <c r="J26" s="70">
        <f t="shared" si="5"/>
        <v>1.64</v>
      </c>
      <c r="K26" s="70">
        <f t="shared" si="5"/>
        <v>1.62</v>
      </c>
      <c r="L26" s="70">
        <f t="shared" si="5"/>
        <v>1.62</v>
      </c>
      <c r="M26" s="71" t="s">
        <v>134</v>
      </c>
      <c r="N26" s="51">
        <f t="shared" si="0"/>
        <v>1.6270000000000002</v>
      </c>
      <c r="O26" s="184" t="s">
        <v>56</v>
      </c>
      <c r="P26" s="182" t="s">
        <v>47</v>
      </c>
      <c r="Q26" s="52" t="s">
        <v>135</v>
      </c>
      <c r="R26" s="52"/>
      <c r="S26" s="52"/>
      <c r="T26" s="59">
        <v>5</v>
      </c>
      <c r="U26" s="101">
        <v>0.40300000000000002</v>
      </c>
      <c r="V26" s="103" t="str">
        <f>IF(C14&lt;&gt;"",IF(X25&lt;10,"Gauge System OK",IF(X25&lt;30,"Gauge System May be Acceptable","Gauge System Needs Improvement")),"")</f>
        <v>Gauge System OK</v>
      </c>
      <c r="W26" s="104"/>
      <c r="X26" s="105"/>
      <c r="Y26" s="106"/>
    </row>
    <row r="27" spans="1:25" ht="17.25" thickBot="1">
      <c r="A27" s="79"/>
      <c r="B27" s="80" t="s">
        <v>71</v>
      </c>
      <c r="C27" s="99">
        <f t="shared" ref="C27:L27" si="6">IF(C23&lt;&gt;"",MAX(C23:C25)-MIN(C23:C25),"")</f>
        <v>0</v>
      </c>
      <c r="D27" s="99">
        <f t="shared" si="6"/>
        <v>0</v>
      </c>
      <c r="E27" s="99">
        <f t="shared" si="6"/>
        <v>9.9999999999997868E-3</v>
      </c>
      <c r="F27" s="99">
        <f t="shared" si="6"/>
        <v>1.9999999999999796E-2</v>
      </c>
      <c r="G27" s="99">
        <f t="shared" si="6"/>
        <v>0</v>
      </c>
      <c r="H27" s="99">
        <f t="shared" si="6"/>
        <v>0</v>
      </c>
      <c r="I27" s="99">
        <f t="shared" si="6"/>
        <v>0</v>
      </c>
      <c r="J27" s="99">
        <f t="shared" si="6"/>
        <v>0</v>
      </c>
      <c r="K27" s="99">
        <f t="shared" si="6"/>
        <v>0</v>
      </c>
      <c r="L27" s="99">
        <f t="shared" si="6"/>
        <v>0</v>
      </c>
      <c r="M27" s="82" t="s">
        <v>136</v>
      </c>
      <c r="N27" s="51">
        <f t="shared" si="0"/>
        <v>2.9999999999999584E-3</v>
      </c>
      <c r="O27" s="184"/>
      <c r="P27" s="182" t="s">
        <v>47</v>
      </c>
      <c r="Q27" s="52" t="str">
        <f>IF(C13&lt;&gt;"",CONCATENATE(TEXT($N$29,"0.000")," x ",CHOOSE($H$10,0,U23,U24,U25,U26,U27,U28,U29,U30,U31)),"")</f>
        <v>0.012 x 0.3146</v>
      </c>
      <c r="R27" s="52"/>
      <c r="S27" s="52"/>
      <c r="T27" s="59">
        <v>6</v>
      </c>
      <c r="U27" s="101">
        <v>0.37419999999999998</v>
      </c>
      <c r="V27" s="76"/>
      <c r="W27" s="77"/>
      <c r="X27" s="77"/>
      <c r="Y27" s="78"/>
    </row>
    <row r="28" spans="1:25" ht="15">
      <c r="A28" s="107" t="s">
        <v>137</v>
      </c>
      <c r="B28" s="108"/>
      <c r="C28" s="109"/>
      <c r="D28" s="109"/>
      <c r="E28" s="109"/>
      <c r="F28" s="109"/>
      <c r="G28" s="109"/>
      <c r="H28" s="109"/>
      <c r="I28" s="109"/>
      <c r="J28" s="109"/>
      <c r="K28" s="109"/>
      <c r="L28" s="109"/>
      <c r="M28" s="110" t="s">
        <v>138</v>
      </c>
      <c r="N28" s="111">
        <f>IF(C13&lt;&gt;"",AVERAGE(C29:L29),"")</f>
        <v>1.6273333333333331</v>
      </c>
      <c r="O28" s="112"/>
      <c r="P28" s="63" t="s">
        <v>47</v>
      </c>
      <c r="Q28" s="102">
        <f>IF(C13&lt;&gt;"",$N$29*CHOOSE($H$10,0,U23,U24,U25,U26,U27,U28,U29,U30,U31),"")</f>
        <v>3.8451111111110136E-3</v>
      </c>
      <c r="R28" s="65"/>
      <c r="S28" s="65"/>
      <c r="T28" s="59">
        <v>7</v>
      </c>
      <c r="U28" s="101">
        <v>0.35339999999999999</v>
      </c>
      <c r="V28" s="184" t="s">
        <v>55</v>
      </c>
      <c r="W28" s="182" t="s">
        <v>47</v>
      </c>
      <c r="X28" s="52" t="s">
        <v>139</v>
      </c>
      <c r="Y28" s="55"/>
    </row>
    <row r="29" spans="1:25" ht="17.25" thickBot="1">
      <c r="A29" s="113" t="s">
        <v>57</v>
      </c>
      <c r="B29" s="80"/>
      <c r="C29" s="114">
        <f t="shared" ref="C29:L29" si="7">IF(C16&lt;&gt;"",SUM(C16,C21,C26)/COUNT(C16,C21,C26),"")</f>
        <v>1.6266666666666667</v>
      </c>
      <c r="D29" s="114">
        <f t="shared" si="7"/>
        <v>1.6233333333333333</v>
      </c>
      <c r="E29" s="114">
        <f t="shared" si="7"/>
        <v>1.6211111111111112</v>
      </c>
      <c r="F29" s="114">
        <f t="shared" si="7"/>
        <v>1.6288888888888888</v>
      </c>
      <c r="G29" s="114">
        <f t="shared" si="7"/>
        <v>1.6333333333333331</v>
      </c>
      <c r="H29" s="114">
        <f t="shared" si="7"/>
        <v>1.63</v>
      </c>
      <c r="I29" s="114">
        <f t="shared" si="7"/>
        <v>1.6266666666666667</v>
      </c>
      <c r="J29" s="114">
        <f t="shared" si="7"/>
        <v>1.6333333333333331</v>
      </c>
      <c r="K29" s="114">
        <f t="shared" si="7"/>
        <v>1.6233333333333333</v>
      </c>
      <c r="L29" s="114">
        <f t="shared" si="7"/>
        <v>1.6266666666666667</v>
      </c>
      <c r="M29" s="82" t="s">
        <v>140</v>
      </c>
      <c r="N29" s="115">
        <f>IF(C13&lt;&gt;"",MAX(C29:L29)-MIN(C29:L29),"")</f>
        <v>1.2222222222221912E-2</v>
      </c>
      <c r="O29" s="98" t="s">
        <v>141</v>
      </c>
      <c r="P29" s="74"/>
      <c r="Q29" s="74"/>
      <c r="R29" s="74"/>
      <c r="S29" s="74"/>
      <c r="T29" s="59">
        <v>8</v>
      </c>
      <c r="U29" s="101">
        <v>0.33750000000000002</v>
      </c>
      <c r="V29" s="184"/>
      <c r="W29" s="182" t="s">
        <v>47</v>
      </c>
      <c r="X29" s="52" t="str">
        <f>IF(C13&lt;&gt;"",CONCATENATE("100(",TEXT($Q$28,"0.000"),"/",TEXT($Q$31,"0.000"),")"),"")</f>
        <v>100(0.004/-0.017)</v>
      </c>
      <c r="Y29" s="55"/>
    </row>
    <row r="30" spans="1:25" ht="16.5">
      <c r="A30" s="116"/>
      <c r="B30" s="117" t="s">
        <v>142</v>
      </c>
      <c r="C30" s="118"/>
      <c r="D30" s="118"/>
      <c r="E30" s="118"/>
      <c r="F30" s="118"/>
      <c r="G30" s="118"/>
      <c r="H30" s="118"/>
      <c r="I30" s="118"/>
      <c r="J30" s="118"/>
      <c r="K30" s="118"/>
      <c r="L30" s="118"/>
      <c r="M30" s="119" t="s">
        <v>143</v>
      </c>
      <c r="N30" s="89">
        <f>IF(C13&lt;&gt;"",SUM(N17,N22,N27)/COUNT(C13,C18,C23),"")</f>
        <v>9.9999999999998614E-4</v>
      </c>
      <c r="O30" s="184" t="s">
        <v>58</v>
      </c>
      <c r="P30" s="182" t="s">
        <v>47</v>
      </c>
      <c r="Q30" s="52" t="s">
        <v>144</v>
      </c>
      <c r="R30" s="52"/>
      <c r="S30" s="52"/>
      <c r="T30" s="59">
        <v>9</v>
      </c>
      <c r="U30" s="101">
        <v>0.32490000000000002</v>
      </c>
      <c r="V30" s="184"/>
      <c r="W30" s="182" t="s">
        <v>47</v>
      </c>
      <c r="X30" s="95">
        <f>100*(Q28/Q31)</f>
        <v>-23.070666666666114</v>
      </c>
      <c r="Y30" s="55"/>
    </row>
    <row r="31" spans="1:25" ht="16.5">
      <c r="A31" s="120"/>
      <c r="B31" s="121" t="s">
        <v>145</v>
      </c>
      <c r="C31" s="122"/>
      <c r="D31" s="122"/>
      <c r="E31" s="122"/>
      <c r="F31" s="122"/>
      <c r="G31" s="122"/>
      <c r="H31" s="122"/>
      <c r="I31" s="122"/>
      <c r="J31" s="122"/>
      <c r="K31" s="122"/>
      <c r="L31" s="122"/>
      <c r="M31" s="123" t="s">
        <v>146</v>
      </c>
      <c r="N31" s="124">
        <f>IF(C13&lt;&gt;"",MAX(N16,N21,N26)-MIN(N16,N21,N26),"")</f>
        <v>9.9999999999988987E-4</v>
      </c>
      <c r="O31" s="184"/>
      <c r="P31" s="94" t="s">
        <v>47</v>
      </c>
      <c r="Q31" s="102">
        <f>(E8-D8)/6</f>
        <v>-1.6666666666666646E-2</v>
      </c>
      <c r="R31" s="52"/>
      <c r="S31" s="52"/>
      <c r="T31" s="66">
        <v>10</v>
      </c>
      <c r="U31" s="125">
        <v>0.31459999999999999</v>
      </c>
      <c r="V31" s="126" t="s">
        <v>61</v>
      </c>
      <c r="W31" s="127" t="s">
        <v>47</v>
      </c>
      <c r="X31" s="95">
        <f>1.41*(Q28/Q24)</f>
        <v>6.9357266380067735</v>
      </c>
      <c r="Y31" s="55"/>
    </row>
    <row r="32" spans="1:25" ht="16.5">
      <c r="A32" s="120"/>
      <c r="B32" s="128" t="s">
        <v>147</v>
      </c>
      <c r="C32" s="122"/>
      <c r="D32" s="122"/>
      <c r="E32" s="129"/>
      <c r="F32" s="130"/>
      <c r="G32" s="131"/>
      <c r="H32" s="131" t="str">
        <f>IF(C13="","",IF(OR(AND($C22&lt;&gt;"",$C22&gt;$N$32),AND($D22&lt;&gt;"",$D22&gt;$N$32),AND($E22&lt;&gt;"",$E22&gt;$N$32),AND($F22&lt;&gt;"",$F22&gt;$N$32),AND($G22&lt;&gt;"",$G22&gt;$N$32),AND($H22&lt;&gt;"",$H22&gt;$N$32),AND($I22&lt;&gt;"",$I22&gt;$N$32),AND($J22&lt;&gt;"",$J22&gt;$N$32),AND($K22&lt;&gt;"",$K22&gt;$N$32),AND($L22&lt;&gt;"",$L22&gt;$N$32)),"B",""))</f>
        <v/>
      </c>
      <c r="I32" s="131"/>
      <c r="J32" s="132" t="s">
        <v>148</v>
      </c>
      <c r="K32" s="122"/>
      <c r="L32" s="122"/>
      <c r="M32" s="133" t="s">
        <v>149</v>
      </c>
      <c r="N32" s="124">
        <f>IF(C13&lt;&gt;"",IF(F10=3,2.58*N30,3.27*N30),"")</f>
        <v>2.5799999999999643E-3</v>
      </c>
      <c r="O32" s="112"/>
      <c r="P32" s="134"/>
      <c r="Q32" s="64"/>
      <c r="R32" s="65"/>
      <c r="S32" s="65"/>
      <c r="T32" s="135"/>
      <c r="U32" s="135"/>
      <c r="V32" s="62"/>
      <c r="W32" s="65"/>
      <c r="X32" s="65"/>
      <c r="Y32" s="69"/>
    </row>
    <row r="33" spans="1:25" ht="17.25" thickBot="1">
      <c r="A33" s="136"/>
      <c r="B33" s="137" t="s">
        <v>150</v>
      </c>
      <c r="C33" s="138"/>
      <c r="D33" s="138"/>
      <c r="E33" s="138"/>
      <c r="F33" s="138"/>
      <c r="G33" s="138"/>
      <c r="H33" s="138"/>
      <c r="I33" s="138"/>
      <c r="J33" s="138"/>
      <c r="K33" s="138"/>
      <c r="L33" s="138"/>
      <c r="M33" s="139" t="s">
        <v>151</v>
      </c>
      <c r="N33" s="115">
        <f>IF(C13&lt;&gt;"",0,"")</f>
        <v>0</v>
      </c>
      <c r="O33" s="140"/>
      <c r="P33" s="141"/>
      <c r="Q33" s="142"/>
      <c r="R33" s="143"/>
      <c r="S33" s="143"/>
      <c r="T33" s="143"/>
      <c r="U33" s="143"/>
      <c r="V33" s="143"/>
      <c r="W33" s="143"/>
      <c r="X33" s="143"/>
      <c r="Y33" s="144"/>
    </row>
    <row r="34" spans="1:25">
      <c r="A34" s="145" t="s">
        <v>152</v>
      </c>
      <c r="B34" s="18"/>
      <c r="C34" s="18"/>
      <c r="D34" s="18"/>
      <c r="E34" s="18"/>
      <c r="F34" s="18"/>
      <c r="G34" s="18"/>
      <c r="H34" s="18"/>
      <c r="I34" s="18"/>
      <c r="J34" s="18"/>
      <c r="K34" s="18"/>
      <c r="L34" s="18"/>
      <c r="M34" s="18"/>
      <c r="N34" s="18"/>
      <c r="O34" s="18"/>
      <c r="P34" s="18"/>
      <c r="Q34" s="18"/>
      <c r="R34" s="18"/>
      <c r="S34" s="18"/>
      <c r="T34" s="18"/>
      <c r="U34" s="18"/>
      <c r="V34" s="18"/>
      <c r="W34" s="18"/>
      <c r="X34" s="18"/>
      <c r="Y34" s="146"/>
    </row>
    <row r="35" spans="1:25">
      <c r="A35" s="145" t="s">
        <v>153</v>
      </c>
      <c r="B35" s="18"/>
      <c r="C35" s="18"/>
      <c r="D35" s="18"/>
      <c r="E35" s="18"/>
      <c r="F35" s="18"/>
      <c r="G35" s="18"/>
      <c r="H35" s="18"/>
      <c r="I35" s="18"/>
      <c r="J35" s="18"/>
      <c r="K35" s="18"/>
      <c r="L35" s="18"/>
      <c r="M35" s="18"/>
      <c r="N35" s="18"/>
      <c r="O35" s="18"/>
      <c r="P35" s="18"/>
      <c r="Q35" s="18"/>
      <c r="R35" s="18"/>
      <c r="S35" s="18"/>
      <c r="T35" s="18"/>
      <c r="U35" s="18"/>
      <c r="V35" s="18"/>
      <c r="W35" s="18"/>
      <c r="X35" s="18"/>
      <c r="Y35" s="146"/>
    </row>
    <row r="36" spans="1:25">
      <c r="A36" s="145" t="s">
        <v>154</v>
      </c>
      <c r="B36" s="18"/>
      <c r="C36" s="18"/>
      <c r="D36" s="18"/>
      <c r="E36" s="18"/>
      <c r="F36" s="18"/>
      <c r="G36" s="18"/>
      <c r="H36" s="18"/>
      <c r="I36" s="18"/>
      <c r="J36" s="18"/>
      <c r="K36" s="18"/>
      <c r="L36" s="18"/>
      <c r="M36" s="18"/>
      <c r="N36" s="18"/>
      <c r="O36" s="18"/>
      <c r="P36" s="18"/>
      <c r="Q36" s="18"/>
      <c r="R36" s="18"/>
      <c r="S36" s="18"/>
      <c r="T36" s="18"/>
      <c r="U36" s="18"/>
      <c r="V36" s="18"/>
      <c r="W36" s="18"/>
      <c r="X36" s="18"/>
      <c r="Y36" s="146"/>
    </row>
    <row r="37" spans="1:25">
      <c r="A37" s="145"/>
      <c r="B37" s="18"/>
      <c r="C37" s="18"/>
      <c r="D37" s="18"/>
      <c r="E37" s="18"/>
      <c r="F37" s="18"/>
      <c r="G37" s="18"/>
      <c r="H37" s="18"/>
      <c r="I37" s="18"/>
      <c r="J37" s="18"/>
      <c r="K37" s="18"/>
      <c r="L37" s="18"/>
      <c r="M37" s="18"/>
      <c r="N37" s="18"/>
      <c r="O37" s="18"/>
      <c r="P37" s="18"/>
      <c r="Q37" s="18"/>
      <c r="R37" s="18"/>
      <c r="S37" s="18"/>
      <c r="T37" s="18"/>
      <c r="U37" s="18"/>
      <c r="V37" s="18"/>
      <c r="W37" s="18"/>
      <c r="X37" s="18"/>
      <c r="Y37" s="146"/>
    </row>
    <row r="38" spans="1:25">
      <c r="A38" s="145"/>
      <c r="B38" s="18"/>
      <c r="C38" s="18"/>
      <c r="D38" s="18"/>
      <c r="E38" s="18"/>
      <c r="F38" s="18"/>
      <c r="G38" s="18"/>
      <c r="H38" s="18"/>
      <c r="I38" s="18"/>
      <c r="J38" s="18"/>
      <c r="K38" s="18"/>
      <c r="L38" s="18"/>
      <c r="M38" s="18"/>
      <c r="N38" s="18"/>
      <c r="O38" s="18"/>
      <c r="P38" s="18"/>
      <c r="Q38" s="18"/>
      <c r="R38" s="18"/>
      <c r="S38" s="18"/>
      <c r="T38" s="18"/>
      <c r="U38" s="18"/>
      <c r="V38" s="18"/>
      <c r="W38" s="18"/>
      <c r="X38" s="18"/>
      <c r="Y38" s="146"/>
    </row>
    <row r="39" spans="1:25">
      <c r="A39" s="145" t="s">
        <v>155</v>
      </c>
      <c r="B39" s="18"/>
      <c r="C39" s="18"/>
      <c r="D39" s="18"/>
      <c r="E39" s="18"/>
      <c r="F39" s="18"/>
      <c r="G39" s="18"/>
      <c r="H39" s="18"/>
      <c r="I39" s="18"/>
      <c r="J39" s="18"/>
      <c r="K39" s="18"/>
      <c r="L39" s="18"/>
      <c r="M39" s="18"/>
      <c r="N39" s="18"/>
      <c r="O39" s="16" t="s">
        <v>156</v>
      </c>
      <c r="P39" s="18"/>
      <c r="Q39" s="18"/>
      <c r="R39" s="18"/>
      <c r="S39" s="18"/>
      <c r="T39" s="18"/>
      <c r="U39" s="18"/>
      <c r="V39" s="18"/>
      <c r="W39" s="18"/>
      <c r="X39" s="18"/>
      <c r="Y39" s="146"/>
    </row>
    <row r="40" spans="1:25">
      <c r="A40" s="145" t="s">
        <v>59</v>
      </c>
      <c r="B40" s="18"/>
      <c r="C40" s="18"/>
      <c r="D40" s="18"/>
      <c r="E40" s="18"/>
      <c r="F40" s="18"/>
      <c r="G40" s="18"/>
      <c r="H40" s="18"/>
      <c r="I40" s="18"/>
      <c r="J40" s="18"/>
      <c r="K40" s="18"/>
      <c r="L40" s="18"/>
      <c r="M40" s="18"/>
      <c r="N40" s="18"/>
      <c r="O40" s="18"/>
      <c r="P40" s="16" t="s">
        <v>157</v>
      </c>
      <c r="Q40" s="18"/>
      <c r="R40" s="18"/>
      <c r="S40" s="18"/>
      <c r="T40" s="18"/>
      <c r="U40" s="18"/>
      <c r="V40" s="18"/>
      <c r="W40" s="18"/>
      <c r="X40" s="18"/>
      <c r="Y40" s="146"/>
    </row>
    <row r="41" spans="1:25">
      <c r="A41" s="145" t="s">
        <v>60</v>
      </c>
      <c r="B41" s="18"/>
      <c r="C41" s="18"/>
      <c r="D41" s="18"/>
      <c r="E41" s="18"/>
      <c r="F41" s="18"/>
      <c r="G41" s="18"/>
      <c r="H41" s="18"/>
      <c r="I41" s="18"/>
      <c r="J41" s="18"/>
      <c r="K41" s="18"/>
      <c r="L41" s="18"/>
      <c r="M41" s="18"/>
      <c r="N41" s="18"/>
      <c r="O41" s="18"/>
      <c r="P41" s="18"/>
      <c r="Q41" s="18"/>
      <c r="R41" s="18"/>
      <c r="S41" s="18"/>
      <c r="T41" s="18"/>
      <c r="U41" s="18"/>
      <c r="V41" s="18"/>
      <c r="W41" s="18"/>
      <c r="X41" s="18"/>
      <c r="Y41" s="146"/>
    </row>
    <row r="42" spans="1:25">
      <c r="A42" s="147"/>
      <c r="B42" s="18"/>
      <c r="C42" s="18"/>
      <c r="D42" s="18"/>
      <c r="E42" s="18"/>
      <c r="F42" s="18"/>
      <c r="G42" s="18"/>
      <c r="H42" s="18"/>
      <c r="I42" s="18"/>
      <c r="J42" s="18"/>
      <c r="K42" s="18"/>
      <c r="L42" s="18"/>
      <c r="M42" s="18"/>
      <c r="N42" s="18"/>
      <c r="O42" s="18"/>
      <c r="P42" s="18"/>
      <c r="Q42" s="18"/>
      <c r="R42" s="18"/>
      <c r="S42" s="18"/>
      <c r="T42" s="18"/>
      <c r="U42" s="18"/>
      <c r="V42" s="18"/>
      <c r="W42" s="18"/>
      <c r="X42" s="18"/>
      <c r="Y42" s="146"/>
    </row>
    <row r="43" spans="1:25">
      <c r="A43" s="145" t="s">
        <v>26</v>
      </c>
      <c r="B43" s="135"/>
      <c r="C43" s="135"/>
      <c r="D43" s="135"/>
      <c r="E43" s="135"/>
      <c r="F43" s="135"/>
      <c r="G43" s="135"/>
      <c r="H43" s="135"/>
      <c r="I43" s="135"/>
      <c r="J43" s="135"/>
      <c r="K43" s="135"/>
      <c r="L43" s="135"/>
      <c r="M43" s="135"/>
      <c r="N43" s="135"/>
      <c r="O43" s="18"/>
      <c r="P43" s="18"/>
      <c r="Q43" s="18"/>
      <c r="R43" s="18"/>
      <c r="S43" s="18"/>
      <c r="T43" s="18"/>
      <c r="U43" s="18"/>
      <c r="V43" s="18"/>
      <c r="W43" s="18"/>
      <c r="X43" s="18"/>
      <c r="Y43" s="146"/>
    </row>
    <row r="44" spans="1:25">
      <c r="A44" s="147"/>
      <c r="B44" s="18"/>
      <c r="C44" s="18"/>
      <c r="D44" s="18"/>
      <c r="E44" s="18"/>
      <c r="F44" s="18"/>
      <c r="G44" s="18"/>
      <c r="H44" s="18"/>
      <c r="I44" s="18"/>
      <c r="J44" s="18"/>
      <c r="K44" s="18"/>
      <c r="L44" s="18"/>
      <c r="M44" s="18"/>
      <c r="N44" s="18"/>
      <c r="O44" s="16" t="s">
        <v>158</v>
      </c>
      <c r="P44" s="18"/>
      <c r="Q44" s="18"/>
      <c r="R44" s="18"/>
      <c r="S44" s="18"/>
      <c r="T44" s="18"/>
      <c r="U44" s="18"/>
      <c r="V44" s="18"/>
      <c r="W44" s="18"/>
      <c r="X44" s="18"/>
      <c r="Y44" s="146"/>
    </row>
    <row r="45" spans="1:25">
      <c r="A45" s="148"/>
      <c r="B45" s="74"/>
      <c r="C45" s="74"/>
      <c r="D45" s="74"/>
      <c r="E45" s="74"/>
      <c r="F45" s="74"/>
      <c r="G45" s="74"/>
      <c r="H45" s="74"/>
      <c r="I45" s="74"/>
      <c r="J45" s="74"/>
      <c r="K45" s="74"/>
      <c r="L45" s="74"/>
      <c r="M45" s="74"/>
      <c r="N45" s="74"/>
      <c r="O45" s="74"/>
      <c r="P45" s="74"/>
      <c r="Q45" s="74"/>
      <c r="R45" s="74"/>
      <c r="S45" s="74"/>
      <c r="T45" s="74"/>
      <c r="U45" s="74"/>
      <c r="V45" s="74"/>
      <c r="W45" s="74"/>
      <c r="X45" s="74"/>
      <c r="Y45" s="149"/>
    </row>
    <row r="46" spans="1:25" ht="14.25">
      <c r="A46" s="859" t="s">
        <v>159</v>
      </c>
      <c r="B46" s="860"/>
      <c r="C46" s="860"/>
      <c r="D46" s="860"/>
      <c r="E46" s="860"/>
      <c r="F46" s="860"/>
      <c r="G46" s="860"/>
      <c r="H46" s="860"/>
      <c r="I46" s="860"/>
      <c r="J46" s="860"/>
      <c r="K46" s="860"/>
      <c r="L46" s="860"/>
      <c r="M46" s="860"/>
      <c r="N46" s="860"/>
      <c r="O46" s="860" t="s">
        <v>160</v>
      </c>
      <c r="P46" s="860"/>
      <c r="Q46" s="860"/>
      <c r="R46" s="860"/>
      <c r="S46" s="860"/>
      <c r="T46" s="860"/>
      <c r="U46" s="860"/>
      <c r="V46" s="860"/>
      <c r="W46" s="860"/>
      <c r="X46" s="860"/>
      <c r="Y46" s="861"/>
    </row>
    <row r="47" spans="1:25" ht="13.5">
      <c r="A47" s="862" t="s">
        <v>161</v>
      </c>
      <c r="B47" s="863"/>
      <c r="C47" s="863"/>
      <c r="D47" s="863"/>
      <c r="E47" s="863"/>
      <c r="F47" s="863"/>
      <c r="G47" s="863"/>
      <c r="H47" s="863"/>
      <c r="I47" s="863"/>
      <c r="J47" s="863"/>
      <c r="K47" s="863"/>
      <c r="L47" s="863"/>
      <c r="M47" s="863"/>
      <c r="N47" s="863"/>
      <c r="O47" s="863" t="s">
        <v>162</v>
      </c>
      <c r="P47" s="864"/>
      <c r="Q47" s="864"/>
      <c r="R47" s="864"/>
      <c r="S47" s="864"/>
      <c r="T47" s="864"/>
      <c r="U47" s="864"/>
      <c r="V47" s="864"/>
      <c r="W47" s="864"/>
      <c r="X47" s="864"/>
      <c r="Y47" s="865"/>
    </row>
    <row r="48" spans="1:25">
      <c r="A48" s="147"/>
      <c r="B48" s="18"/>
      <c r="C48" s="18"/>
      <c r="D48" s="18"/>
      <c r="E48" s="18"/>
      <c r="F48" s="18"/>
      <c r="G48" s="18"/>
      <c r="H48" s="18"/>
      <c r="I48" s="18"/>
      <c r="J48" s="18"/>
      <c r="K48" s="18"/>
      <c r="L48" s="18"/>
      <c r="M48" s="18"/>
      <c r="N48" s="18"/>
      <c r="O48" s="18"/>
      <c r="P48" s="18"/>
      <c r="Q48" s="18"/>
      <c r="R48" s="18"/>
      <c r="S48" s="18"/>
      <c r="T48" s="18"/>
      <c r="U48" s="18"/>
      <c r="V48" s="18"/>
      <c r="W48" s="18"/>
      <c r="X48" s="18"/>
      <c r="Y48" s="150"/>
    </row>
    <row r="49" spans="1:25">
      <c r="A49" s="148"/>
      <c r="B49" s="74"/>
      <c r="C49" s="74"/>
      <c r="D49" s="74"/>
      <c r="E49" s="74"/>
      <c r="F49" s="74"/>
      <c r="G49" s="74"/>
      <c r="H49" s="74"/>
      <c r="I49" s="74"/>
      <c r="J49" s="74"/>
      <c r="K49" s="74"/>
      <c r="L49" s="74"/>
      <c r="M49" s="74"/>
      <c r="N49" s="75"/>
      <c r="O49" s="151"/>
      <c r="P49" s="74"/>
      <c r="Q49" s="74"/>
      <c r="R49" s="74"/>
      <c r="S49" s="74"/>
      <c r="T49" s="74"/>
      <c r="U49" s="74"/>
      <c r="V49" s="74"/>
      <c r="W49" s="74"/>
      <c r="X49" s="74"/>
      <c r="Y49" s="149"/>
    </row>
    <row r="50" spans="1:25">
      <c r="A50" s="147"/>
      <c r="B50" s="18"/>
      <c r="C50" s="18"/>
      <c r="D50" s="18"/>
      <c r="E50" s="18"/>
      <c r="F50" s="18"/>
      <c r="G50" s="18"/>
      <c r="H50" s="18"/>
      <c r="I50" s="18"/>
      <c r="J50" s="18"/>
      <c r="K50" s="18"/>
      <c r="L50" s="18"/>
      <c r="M50" s="18"/>
      <c r="N50" s="85"/>
      <c r="O50" s="152"/>
      <c r="P50" s="18"/>
      <c r="Q50" s="18"/>
      <c r="R50" s="18"/>
      <c r="S50" s="18"/>
      <c r="T50" s="18"/>
      <c r="U50" s="18"/>
      <c r="V50" s="18"/>
      <c r="W50" s="18"/>
      <c r="X50" s="18"/>
      <c r="Y50" s="146"/>
    </row>
    <row r="51" spans="1:25" ht="15" thickBot="1">
      <c r="A51" s="866"/>
      <c r="B51" s="867"/>
      <c r="C51" s="867"/>
      <c r="D51" s="143"/>
      <c r="E51" s="868" t="s">
        <v>163</v>
      </c>
      <c r="F51" s="868"/>
      <c r="G51" s="868"/>
      <c r="H51" s="143"/>
      <c r="I51" s="143"/>
      <c r="J51" s="143"/>
      <c r="K51" s="143"/>
      <c r="L51" s="143"/>
      <c r="M51" s="143"/>
      <c r="N51" s="153"/>
      <c r="O51" s="154"/>
      <c r="P51" s="143"/>
      <c r="Q51" s="143"/>
      <c r="R51" s="155" t="s">
        <v>164</v>
      </c>
      <c r="S51" s="143"/>
      <c r="T51" s="143"/>
      <c r="U51" s="143"/>
      <c r="V51" s="143"/>
      <c r="W51" s="867"/>
      <c r="X51" s="867"/>
      <c r="Y51" s="869"/>
    </row>
  </sheetData>
  <mergeCells count="70">
    <mergeCell ref="A47:N47"/>
    <mergeCell ref="O47:Y47"/>
    <mergeCell ref="A51:C51"/>
    <mergeCell ref="E51:G51"/>
    <mergeCell ref="W51:Y51"/>
    <mergeCell ref="R10:S10"/>
    <mergeCell ref="T10:U10"/>
    <mergeCell ref="V10:W10"/>
    <mergeCell ref="X10:Y10"/>
    <mergeCell ref="A46:N46"/>
    <mergeCell ref="O46:Y46"/>
    <mergeCell ref="R9:S9"/>
    <mergeCell ref="T9:U9"/>
    <mergeCell ref="V9:W9"/>
    <mergeCell ref="X9:Y9"/>
    <mergeCell ref="A10:E10"/>
    <mergeCell ref="F10:G10"/>
    <mergeCell ref="H10:I10"/>
    <mergeCell ref="J10:K10"/>
    <mergeCell ref="L10:N10"/>
    <mergeCell ref="O10:Q10"/>
    <mergeCell ref="A9:E9"/>
    <mergeCell ref="F9:G9"/>
    <mergeCell ref="H9:I9"/>
    <mergeCell ref="J9:K9"/>
    <mergeCell ref="L9:N9"/>
    <mergeCell ref="O9:Q9"/>
    <mergeCell ref="V8:Y8"/>
    <mergeCell ref="A7:C7"/>
    <mergeCell ref="F7:G7"/>
    <mergeCell ref="H7:I7"/>
    <mergeCell ref="J7:N7"/>
    <mergeCell ref="O7:Q7"/>
    <mergeCell ref="V7:Y7"/>
    <mergeCell ref="A8:C8"/>
    <mergeCell ref="F8:G8"/>
    <mergeCell ref="H8:I8"/>
    <mergeCell ref="J8:N8"/>
    <mergeCell ref="O8:Q8"/>
    <mergeCell ref="T5:U5"/>
    <mergeCell ref="V5:Y5"/>
    <mergeCell ref="A6:E6"/>
    <mergeCell ref="F6:G6"/>
    <mergeCell ref="H6:I6"/>
    <mergeCell ref="J6:N6"/>
    <mergeCell ref="O6:Q6"/>
    <mergeCell ref="R6:S6"/>
    <mergeCell ref="T6:U6"/>
    <mergeCell ref="V6:Y6"/>
    <mergeCell ref="A5:E5"/>
    <mergeCell ref="F5:G5"/>
    <mergeCell ref="H5:I5"/>
    <mergeCell ref="J5:N5"/>
    <mergeCell ref="O5:Q5"/>
    <mergeCell ref="R5:S5"/>
    <mergeCell ref="V4:Y4"/>
    <mergeCell ref="A1:C2"/>
    <mergeCell ref="D1:Y1"/>
    <mergeCell ref="D2:Y2"/>
    <mergeCell ref="A3:E3"/>
    <mergeCell ref="F3:I3"/>
    <mergeCell ref="J3:N3"/>
    <mergeCell ref="O3:Q3"/>
    <mergeCell ref="R3:U3"/>
    <mergeCell ref="V3:Y3"/>
    <mergeCell ref="A4:E4"/>
    <mergeCell ref="F4:I4"/>
    <mergeCell ref="J4:N4"/>
    <mergeCell ref="O4:Q4"/>
    <mergeCell ref="R4:U4"/>
  </mergeCells>
  <conditionalFormatting sqref="V26">
    <cfRule type="cellIs" dxfId="43" priority="1" stopIfTrue="1" operator="between">
      <formula>"Gage system OK"</formula>
      <formula>"Gage system OK"</formula>
    </cfRule>
    <cfRule type="cellIs" dxfId="42" priority="2" stopIfTrue="1" operator="between">
      <formula>"Gage system may be acceptable"</formula>
      <formula>"Gage system may be acceptable"</formula>
    </cfRule>
    <cfRule type="cellIs" dxfId="41" priority="3" stopIfTrue="1" operator="between">
      <formula>"Gage system needs improvement"</formula>
      <formula>"Gage system needs improvement"</formula>
    </cfRule>
  </conditionalFormatting>
  <printOptions horizontalCentered="1"/>
  <pageMargins left="0.2" right="0.2" top="0.5" bottom="0.5" header="0.3" footer="0.3"/>
  <pageSetup scale="58" orientation="landscape" r:id="rId1"/>
  <headerFooter>
    <oddFooter>&amp;LDoc. No.: Q7600-F04 / Rev.00 / 01.06.14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9"/>
  <sheetViews>
    <sheetView topLeftCell="A19" zoomScale="70" zoomScaleNormal="70" zoomScaleSheetLayoutView="25" workbookViewId="0">
      <selection activeCell="E16" sqref="E16"/>
    </sheetView>
  </sheetViews>
  <sheetFormatPr defaultRowHeight="15"/>
  <cols>
    <col min="1" max="1" width="9.42578125" style="229" customWidth="1"/>
    <col min="2" max="2" width="17.140625" style="229" customWidth="1"/>
    <col min="3" max="3" width="13" style="229" customWidth="1"/>
    <col min="4" max="4" width="15.42578125" style="229" customWidth="1"/>
    <col min="5" max="5" width="22" style="229" customWidth="1"/>
    <col min="6" max="6" width="4.7109375" style="299" customWidth="1"/>
    <col min="7" max="7" width="3.28515625" style="229" customWidth="1"/>
    <col min="8" max="8" width="27" style="230" customWidth="1"/>
    <col min="9" max="9" width="6.140625" style="299" customWidth="1"/>
    <col min="10" max="10" width="32.7109375" style="231" customWidth="1"/>
    <col min="11" max="11" width="26" style="231" customWidth="1"/>
    <col min="12" max="12" width="9" style="299" customWidth="1"/>
    <col min="13" max="13" width="8.140625" style="305" customWidth="1"/>
    <col min="14" max="14" width="9.28515625" style="229" customWidth="1"/>
    <col min="15" max="15" width="8.5703125" style="229" customWidth="1"/>
    <col min="16" max="16" width="10.7109375" style="229" customWidth="1"/>
    <col min="17" max="17" width="17.5703125" style="229" customWidth="1"/>
    <col min="18" max="18" width="6.140625" style="229" customWidth="1"/>
    <col min="19" max="19" width="6.5703125" style="229" customWidth="1"/>
    <col min="20" max="20" width="12" style="229" customWidth="1"/>
    <col min="21" max="257" width="9.140625" style="162"/>
    <col min="258" max="258" width="11.85546875" style="162" customWidth="1"/>
    <col min="259" max="259" width="13" style="162" customWidth="1"/>
    <col min="260" max="260" width="15.42578125" style="162" customWidth="1"/>
    <col min="261" max="261" width="19.140625" style="162" customWidth="1"/>
    <col min="262" max="262" width="4.7109375" style="162" customWidth="1"/>
    <col min="263" max="263" width="3.28515625" style="162" customWidth="1"/>
    <col min="264" max="264" width="21.7109375" style="162" customWidth="1"/>
    <col min="265" max="265" width="4.42578125" style="162" customWidth="1"/>
    <col min="266" max="266" width="32.7109375" style="162" customWidth="1"/>
    <col min="267" max="267" width="23" style="162" customWidth="1"/>
    <col min="268" max="268" width="3.85546875" style="162" customWidth="1"/>
    <col min="269" max="269" width="3.5703125" style="162" customWidth="1"/>
    <col min="270" max="270" width="6.7109375" style="162" customWidth="1"/>
    <col min="271" max="271" width="7.28515625" style="162" customWidth="1"/>
    <col min="272" max="272" width="8.85546875" style="162" customWidth="1"/>
    <col min="273" max="273" width="3.140625" style="162" customWidth="1"/>
    <col min="274" max="274" width="3.28515625" style="162" customWidth="1"/>
    <col min="275" max="275" width="2.5703125" style="162" customWidth="1"/>
    <col min="276" max="276" width="2.42578125" style="162" customWidth="1"/>
    <col min="277" max="513" width="9.140625" style="162"/>
    <col min="514" max="514" width="11.85546875" style="162" customWidth="1"/>
    <col min="515" max="515" width="13" style="162" customWidth="1"/>
    <col min="516" max="516" width="15.42578125" style="162" customWidth="1"/>
    <col min="517" max="517" width="19.140625" style="162" customWidth="1"/>
    <col min="518" max="518" width="4.7109375" style="162" customWidth="1"/>
    <col min="519" max="519" width="3.28515625" style="162" customWidth="1"/>
    <col min="520" max="520" width="21.7109375" style="162" customWidth="1"/>
    <col min="521" max="521" width="4.42578125" style="162" customWidth="1"/>
    <col min="522" max="522" width="32.7109375" style="162" customWidth="1"/>
    <col min="523" max="523" width="23" style="162" customWidth="1"/>
    <col min="524" max="524" width="3.85546875" style="162" customWidth="1"/>
    <col min="525" max="525" width="3.5703125" style="162" customWidth="1"/>
    <col min="526" max="526" width="6.7109375" style="162" customWidth="1"/>
    <col min="527" max="527" width="7.28515625" style="162" customWidth="1"/>
    <col min="528" max="528" width="8.85546875" style="162" customWidth="1"/>
    <col min="529" max="529" width="3.140625" style="162" customWidth="1"/>
    <col min="530" max="530" width="3.28515625" style="162" customWidth="1"/>
    <col min="531" max="531" width="2.5703125" style="162" customWidth="1"/>
    <col min="532" max="532" width="2.42578125" style="162" customWidth="1"/>
    <col min="533" max="769" width="9.140625" style="162"/>
    <col min="770" max="770" width="11.85546875" style="162" customWidth="1"/>
    <col min="771" max="771" width="13" style="162" customWidth="1"/>
    <col min="772" max="772" width="15.42578125" style="162" customWidth="1"/>
    <col min="773" max="773" width="19.140625" style="162" customWidth="1"/>
    <col min="774" max="774" width="4.7109375" style="162" customWidth="1"/>
    <col min="775" max="775" width="3.28515625" style="162" customWidth="1"/>
    <col min="776" max="776" width="21.7109375" style="162" customWidth="1"/>
    <col min="777" max="777" width="4.42578125" style="162" customWidth="1"/>
    <col min="778" max="778" width="32.7109375" style="162" customWidth="1"/>
    <col min="779" max="779" width="23" style="162" customWidth="1"/>
    <col min="780" max="780" width="3.85546875" style="162" customWidth="1"/>
    <col min="781" max="781" width="3.5703125" style="162" customWidth="1"/>
    <col min="782" max="782" width="6.7109375" style="162" customWidth="1"/>
    <col min="783" max="783" width="7.28515625" style="162" customWidth="1"/>
    <col min="784" max="784" width="8.85546875" style="162" customWidth="1"/>
    <col min="785" max="785" width="3.140625" style="162" customWidth="1"/>
    <col min="786" max="786" width="3.28515625" style="162" customWidth="1"/>
    <col min="787" max="787" width="2.5703125" style="162" customWidth="1"/>
    <col min="788" max="788" width="2.42578125" style="162" customWidth="1"/>
    <col min="789" max="1025" width="9.140625" style="162"/>
    <col min="1026" max="1026" width="11.85546875" style="162" customWidth="1"/>
    <col min="1027" max="1027" width="13" style="162" customWidth="1"/>
    <col min="1028" max="1028" width="15.42578125" style="162" customWidth="1"/>
    <col min="1029" max="1029" width="19.140625" style="162" customWidth="1"/>
    <col min="1030" max="1030" width="4.7109375" style="162" customWidth="1"/>
    <col min="1031" max="1031" width="3.28515625" style="162" customWidth="1"/>
    <col min="1032" max="1032" width="21.7109375" style="162" customWidth="1"/>
    <col min="1033" max="1033" width="4.42578125" style="162" customWidth="1"/>
    <col min="1034" max="1034" width="32.7109375" style="162" customWidth="1"/>
    <col min="1035" max="1035" width="23" style="162" customWidth="1"/>
    <col min="1036" max="1036" width="3.85546875" style="162" customWidth="1"/>
    <col min="1037" max="1037" width="3.5703125" style="162" customWidth="1"/>
    <col min="1038" max="1038" width="6.7109375" style="162" customWidth="1"/>
    <col min="1039" max="1039" width="7.28515625" style="162" customWidth="1"/>
    <col min="1040" max="1040" width="8.85546875" style="162" customWidth="1"/>
    <col min="1041" max="1041" width="3.140625" style="162" customWidth="1"/>
    <col min="1042" max="1042" width="3.28515625" style="162" customWidth="1"/>
    <col min="1043" max="1043" width="2.5703125" style="162" customWidth="1"/>
    <col min="1044" max="1044" width="2.42578125" style="162" customWidth="1"/>
    <col min="1045" max="1281" width="9.140625" style="162"/>
    <col min="1282" max="1282" width="11.85546875" style="162" customWidth="1"/>
    <col min="1283" max="1283" width="13" style="162" customWidth="1"/>
    <col min="1284" max="1284" width="15.42578125" style="162" customWidth="1"/>
    <col min="1285" max="1285" width="19.140625" style="162" customWidth="1"/>
    <col min="1286" max="1286" width="4.7109375" style="162" customWidth="1"/>
    <col min="1287" max="1287" width="3.28515625" style="162" customWidth="1"/>
    <col min="1288" max="1288" width="21.7109375" style="162" customWidth="1"/>
    <col min="1289" max="1289" width="4.42578125" style="162" customWidth="1"/>
    <col min="1290" max="1290" width="32.7109375" style="162" customWidth="1"/>
    <col min="1291" max="1291" width="23" style="162" customWidth="1"/>
    <col min="1292" max="1292" width="3.85546875" style="162" customWidth="1"/>
    <col min="1293" max="1293" width="3.5703125" style="162" customWidth="1"/>
    <col min="1294" max="1294" width="6.7109375" style="162" customWidth="1"/>
    <col min="1295" max="1295" width="7.28515625" style="162" customWidth="1"/>
    <col min="1296" max="1296" width="8.85546875" style="162" customWidth="1"/>
    <col min="1297" max="1297" width="3.140625" style="162" customWidth="1"/>
    <col min="1298" max="1298" width="3.28515625" style="162" customWidth="1"/>
    <col min="1299" max="1299" width="2.5703125" style="162" customWidth="1"/>
    <col min="1300" max="1300" width="2.42578125" style="162" customWidth="1"/>
    <col min="1301" max="1537" width="9.140625" style="162"/>
    <col min="1538" max="1538" width="11.85546875" style="162" customWidth="1"/>
    <col min="1539" max="1539" width="13" style="162" customWidth="1"/>
    <col min="1540" max="1540" width="15.42578125" style="162" customWidth="1"/>
    <col min="1541" max="1541" width="19.140625" style="162" customWidth="1"/>
    <col min="1542" max="1542" width="4.7109375" style="162" customWidth="1"/>
    <col min="1543" max="1543" width="3.28515625" style="162" customWidth="1"/>
    <col min="1544" max="1544" width="21.7109375" style="162" customWidth="1"/>
    <col min="1545" max="1545" width="4.42578125" style="162" customWidth="1"/>
    <col min="1546" max="1546" width="32.7109375" style="162" customWidth="1"/>
    <col min="1547" max="1547" width="23" style="162" customWidth="1"/>
    <col min="1548" max="1548" width="3.85546875" style="162" customWidth="1"/>
    <col min="1549" max="1549" width="3.5703125" style="162" customWidth="1"/>
    <col min="1550" max="1550" width="6.7109375" style="162" customWidth="1"/>
    <col min="1551" max="1551" width="7.28515625" style="162" customWidth="1"/>
    <col min="1552" max="1552" width="8.85546875" style="162" customWidth="1"/>
    <col min="1553" max="1553" width="3.140625" style="162" customWidth="1"/>
    <col min="1554" max="1554" width="3.28515625" style="162" customWidth="1"/>
    <col min="1555" max="1555" width="2.5703125" style="162" customWidth="1"/>
    <col min="1556" max="1556" width="2.42578125" style="162" customWidth="1"/>
    <col min="1557" max="1793" width="9.140625" style="162"/>
    <col min="1794" max="1794" width="11.85546875" style="162" customWidth="1"/>
    <col min="1795" max="1795" width="13" style="162" customWidth="1"/>
    <col min="1796" max="1796" width="15.42578125" style="162" customWidth="1"/>
    <col min="1797" max="1797" width="19.140625" style="162" customWidth="1"/>
    <col min="1798" max="1798" width="4.7109375" style="162" customWidth="1"/>
    <col min="1799" max="1799" width="3.28515625" style="162" customWidth="1"/>
    <col min="1800" max="1800" width="21.7109375" style="162" customWidth="1"/>
    <col min="1801" max="1801" width="4.42578125" style="162" customWidth="1"/>
    <col min="1802" max="1802" width="32.7109375" style="162" customWidth="1"/>
    <col min="1803" max="1803" width="23" style="162" customWidth="1"/>
    <col min="1804" max="1804" width="3.85546875" style="162" customWidth="1"/>
    <col min="1805" max="1805" width="3.5703125" style="162" customWidth="1"/>
    <col min="1806" max="1806" width="6.7109375" style="162" customWidth="1"/>
    <col min="1807" max="1807" width="7.28515625" style="162" customWidth="1"/>
    <col min="1808" max="1808" width="8.85546875" style="162" customWidth="1"/>
    <col min="1809" max="1809" width="3.140625" style="162" customWidth="1"/>
    <col min="1810" max="1810" width="3.28515625" style="162" customWidth="1"/>
    <col min="1811" max="1811" width="2.5703125" style="162" customWidth="1"/>
    <col min="1812" max="1812" width="2.42578125" style="162" customWidth="1"/>
    <col min="1813" max="2049" width="9.140625" style="162"/>
    <col min="2050" max="2050" width="11.85546875" style="162" customWidth="1"/>
    <col min="2051" max="2051" width="13" style="162" customWidth="1"/>
    <col min="2052" max="2052" width="15.42578125" style="162" customWidth="1"/>
    <col min="2053" max="2053" width="19.140625" style="162" customWidth="1"/>
    <col min="2054" max="2054" width="4.7109375" style="162" customWidth="1"/>
    <col min="2055" max="2055" width="3.28515625" style="162" customWidth="1"/>
    <col min="2056" max="2056" width="21.7109375" style="162" customWidth="1"/>
    <col min="2057" max="2057" width="4.42578125" style="162" customWidth="1"/>
    <col min="2058" max="2058" width="32.7109375" style="162" customWidth="1"/>
    <col min="2059" max="2059" width="23" style="162" customWidth="1"/>
    <col min="2060" max="2060" width="3.85546875" style="162" customWidth="1"/>
    <col min="2061" max="2061" width="3.5703125" style="162" customWidth="1"/>
    <col min="2062" max="2062" width="6.7109375" style="162" customWidth="1"/>
    <col min="2063" max="2063" width="7.28515625" style="162" customWidth="1"/>
    <col min="2064" max="2064" width="8.85546875" style="162" customWidth="1"/>
    <col min="2065" max="2065" width="3.140625" style="162" customWidth="1"/>
    <col min="2066" max="2066" width="3.28515625" style="162" customWidth="1"/>
    <col min="2067" max="2067" width="2.5703125" style="162" customWidth="1"/>
    <col min="2068" max="2068" width="2.42578125" style="162" customWidth="1"/>
    <col min="2069" max="2305" width="9.140625" style="162"/>
    <col min="2306" max="2306" width="11.85546875" style="162" customWidth="1"/>
    <col min="2307" max="2307" width="13" style="162" customWidth="1"/>
    <col min="2308" max="2308" width="15.42578125" style="162" customWidth="1"/>
    <col min="2309" max="2309" width="19.140625" style="162" customWidth="1"/>
    <col min="2310" max="2310" width="4.7109375" style="162" customWidth="1"/>
    <col min="2311" max="2311" width="3.28515625" style="162" customWidth="1"/>
    <col min="2312" max="2312" width="21.7109375" style="162" customWidth="1"/>
    <col min="2313" max="2313" width="4.42578125" style="162" customWidth="1"/>
    <col min="2314" max="2314" width="32.7109375" style="162" customWidth="1"/>
    <col min="2315" max="2315" width="23" style="162" customWidth="1"/>
    <col min="2316" max="2316" width="3.85546875" style="162" customWidth="1"/>
    <col min="2317" max="2317" width="3.5703125" style="162" customWidth="1"/>
    <col min="2318" max="2318" width="6.7109375" style="162" customWidth="1"/>
    <col min="2319" max="2319" width="7.28515625" style="162" customWidth="1"/>
    <col min="2320" max="2320" width="8.85546875" style="162" customWidth="1"/>
    <col min="2321" max="2321" width="3.140625" style="162" customWidth="1"/>
    <col min="2322" max="2322" width="3.28515625" style="162" customWidth="1"/>
    <col min="2323" max="2323" width="2.5703125" style="162" customWidth="1"/>
    <col min="2324" max="2324" width="2.42578125" style="162" customWidth="1"/>
    <col min="2325" max="2561" width="9.140625" style="162"/>
    <col min="2562" max="2562" width="11.85546875" style="162" customWidth="1"/>
    <col min="2563" max="2563" width="13" style="162" customWidth="1"/>
    <col min="2564" max="2564" width="15.42578125" style="162" customWidth="1"/>
    <col min="2565" max="2565" width="19.140625" style="162" customWidth="1"/>
    <col min="2566" max="2566" width="4.7109375" style="162" customWidth="1"/>
    <col min="2567" max="2567" width="3.28515625" style="162" customWidth="1"/>
    <col min="2568" max="2568" width="21.7109375" style="162" customWidth="1"/>
    <col min="2569" max="2569" width="4.42578125" style="162" customWidth="1"/>
    <col min="2570" max="2570" width="32.7109375" style="162" customWidth="1"/>
    <col min="2571" max="2571" width="23" style="162" customWidth="1"/>
    <col min="2572" max="2572" width="3.85546875" style="162" customWidth="1"/>
    <col min="2573" max="2573" width="3.5703125" style="162" customWidth="1"/>
    <col min="2574" max="2574" width="6.7109375" style="162" customWidth="1"/>
    <col min="2575" max="2575" width="7.28515625" style="162" customWidth="1"/>
    <col min="2576" max="2576" width="8.85546875" style="162" customWidth="1"/>
    <col min="2577" max="2577" width="3.140625" style="162" customWidth="1"/>
    <col min="2578" max="2578" width="3.28515625" style="162" customWidth="1"/>
    <col min="2579" max="2579" width="2.5703125" style="162" customWidth="1"/>
    <col min="2580" max="2580" width="2.42578125" style="162" customWidth="1"/>
    <col min="2581" max="2817" width="9.140625" style="162"/>
    <col min="2818" max="2818" width="11.85546875" style="162" customWidth="1"/>
    <col min="2819" max="2819" width="13" style="162" customWidth="1"/>
    <col min="2820" max="2820" width="15.42578125" style="162" customWidth="1"/>
    <col min="2821" max="2821" width="19.140625" style="162" customWidth="1"/>
    <col min="2822" max="2822" width="4.7109375" style="162" customWidth="1"/>
    <col min="2823" max="2823" width="3.28515625" style="162" customWidth="1"/>
    <col min="2824" max="2824" width="21.7109375" style="162" customWidth="1"/>
    <col min="2825" max="2825" width="4.42578125" style="162" customWidth="1"/>
    <col min="2826" max="2826" width="32.7109375" style="162" customWidth="1"/>
    <col min="2827" max="2827" width="23" style="162" customWidth="1"/>
    <col min="2828" max="2828" width="3.85546875" style="162" customWidth="1"/>
    <col min="2829" max="2829" width="3.5703125" style="162" customWidth="1"/>
    <col min="2830" max="2830" width="6.7109375" style="162" customWidth="1"/>
    <col min="2831" max="2831" width="7.28515625" style="162" customWidth="1"/>
    <col min="2832" max="2832" width="8.85546875" style="162" customWidth="1"/>
    <col min="2833" max="2833" width="3.140625" style="162" customWidth="1"/>
    <col min="2834" max="2834" width="3.28515625" style="162" customWidth="1"/>
    <col min="2835" max="2835" width="2.5703125" style="162" customWidth="1"/>
    <col min="2836" max="2836" width="2.42578125" style="162" customWidth="1"/>
    <col min="2837" max="3073" width="9.140625" style="162"/>
    <col min="3074" max="3074" width="11.85546875" style="162" customWidth="1"/>
    <col min="3075" max="3075" width="13" style="162" customWidth="1"/>
    <col min="3076" max="3076" width="15.42578125" style="162" customWidth="1"/>
    <col min="3077" max="3077" width="19.140625" style="162" customWidth="1"/>
    <col min="3078" max="3078" width="4.7109375" style="162" customWidth="1"/>
    <col min="3079" max="3079" width="3.28515625" style="162" customWidth="1"/>
    <col min="3080" max="3080" width="21.7109375" style="162" customWidth="1"/>
    <col min="3081" max="3081" width="4.42578125" style="162" customWidth="1"/>
    <col min="3082" max="3082" width="32.7109375" style="162" customWidth="1"/>
    <col min="3083" max="3083" width="23" style="162" customWidth="1"/>
    <col min="3084" max="3084" width="3.85546875" style="162" customWidth="1"/>
    <col min="3085" max="3085" width="3.5703125" style="162" customWidth="1"/>
    <col min="3086" max="3086" width="6.7109375" style="162" customWidth="1"/>
    <col min="3087" max="3087" width="7.28515625" style="162" customWidth="1"/>
    <col min="3088" max="3088" width="8.85546875" style="162" customWidth="1"/>
    <col min="3089" max="3089" width="3.140625" style="162" customWidth="1"/>
    <col min="3090" max="3090" width="3.28515625" style="162" customWidth="1"/>
    <col min="3091" max="3091" width="2.5703125" style="162" customWidth="1"/>
    <col min="3092" max="3092" width="2.42578125" style="162" customWidth="1"/>
    <col min="3093" max="3329" width="9.140625" style="162"/>
    <col min="3330" max="3330" width="11.85546875" style="162" customWidth="1"/>
    <col min="3331" max="3331" width="13" style="162" customWidth="1"/>
    <col min="3332" max="3332" width="15.42578125" style="162" customWidth="1"/>
    <col min="3333" max="3333" width="19.140625" style="162" customWidth="1"/>
    <col min="3334" max="3334" width="4.7109375" style="162" customWidth="1"/>
    <col min="3335" max="3335" width="3.28515625" style="162" customWidth="1"/>
    <col min="3336" max="3336" width="21.7109375" style="162" customWidth="1"/>
    <col min="3337" max="3337" width="4.42578125" style="162" customWidth="1"/>
    <col min="3338" max="3338" width="32.7109375" style="162" customWidth="1"/>
    <col min="3339" max="3339" width="23" style="162" customWidth="1"/>
    <col min="3340" max="3340" width="3.85546875" style="162" customWidth="1"/>
    <col min="3341" max="3341" width="3.5703125" style="162" customWidth="1"/>
    <col min="3342" max="3342" width="6.7109375" style="162" customWidth="1"/>
    <col min="3343" max="3343" width="7.28515625" style="162" customWidth="1"/>
    <col min="3344" max="3344" width="8.85546875" style="162" customWidth="1"/>
    <col min="3345" max="3345" width="3.140625" style="162" customWidth="1"/>
    <col min="3346" max="3346" width="3.28515625" style="162" customWidth="1"/>
    <col min="3347" max="3347" width="2.5703125" style="162" customWidth="1"/>
    <col min="3348" max="3348" width="2.42578125" style="162" customWidth="1"/>
    <col min="3349" max="3585" width="9.140625" style="162"/>
    <col min="3586" max="3586" width="11.85546875" style="162" customWidth="1"/>
    <col min="3587" max="3587" width="13" style="162" customWidth="1"/>
    <col min="3588" max="3588" width="15.42578125" style="162" customWidth="1"/>
    <col min="3589" max="3589" width="19.140625" style="162" customWidth="1"/>
    <col min="3590" max="3590" width="4.7109375" style="162" customWidth="1"/>
    <col min="3591" max="3591" width="3.28515625" style="162" customWidth="1"/>
    <col min="3592" max="3592" width="21.7109375" style="162" customWidth="1"/>
    <col min="3593" max="3593" width="4.42578125" style="162" customWidth="1"/>
    <col min="3594" max="3594" width="32.7109375" style="162" customWidth="1"/>
    <col min="3595" max="3595" width="23" style="162" customWidth="1"/>
    <col min="3596" max="3596" width="3.85546875" style="162" customWidth="1"/>
    <col min="3597" max="3597" width="3.5703125" style="162" customWidth="1"/>
    <col min="3598" max="3598" width="6.7109375" style="162" customWidth="1"/>
    <col min="3599" max="3599" width="7.28515625" style="162" customWidth="1"/>
    <col min="3600" max="3600" width="8.85546875" style="162" customWidth="1"/>
    <col min="3601" max="3601" width="3.140625" style="162" customWidth="1"/>
    <col min="3602" max="3602" width="3.28515625" style="162" customWidth="1"/>
    <col min="3603" max="3603" width="2.5703125" style="162" customWidth="1"/>
    <col min="3604" max="3604" width="2.42578125" style="162" customWidth="1"/>
    <col min="3605" max="3841" width="9.140625" style="162"/>
    <col min="3842" max="3842" width="11.85546875" style="162" customWidth="1"/>
    <col min="3843" max="3843" width="13" style="162" customWidth="1"/>
    <col min="3844" max="3844" width="15.42578125" style="162" customWidth="1"/>
    <col min="3845" max="3845" width="19.140625" style="162" customWidth="1"/>
    <col min="3846" max="3846" width="4.7109375" style="162" customWidth="1"/>
    <col min="3847" max="3847" width="3.28515625" style="162" customWidth="1"/>
    <col min="3848" max="3848" width="21.7109375" style="162" customWidth="1"/>
    <col min="3849" max="3849" width="4.42578125" style="162" customWidth="1"/>
    <col min="3850" max="3850" width="32.7109375" style="162" customWidth="1"/>
    <col min="3851" max="3851" width="23" style="162" customWidth="1"/>
    <col min="3852" max="3852" width="3.85546875" style="162" customWidth="1"/>
    <col min="3853" max="3853" width="3.5703125" style="162" customWidth="1"/>
    <col min="3854" max="3854" width="6.7109375" style="162" customWidth="1"/>
    <col min="3855" max="3855" width="7.28515625" style="162" customWidth="1"/>
    <col min="3856" max="3856" width="8.85546875" style="162" customWidth="1"/>
    <col min="3857" max="3857" width="3.140625" style="162" customWidth="1"/>
    <col min="3858" max="3858" width="3.28515625" style="162" customWidth="1"/>
    <col min="3859" max="3859" width="2.5703125" style="162" customWidth="1"/>
    <col min="3860" max="3860" width="2.42578125" style="162" customWidth="1"/>
    <col min="3861" max="4097" width="9.140625" style="162"/>
    <col min="4098" max="4098" width="11.85546875" style="162" customWidth="1"/>
    <col min="4099" max="4099" width="13" style="162" customWidth="1"/>
    <col min="4100" max="4100" width="15.42578125" style="162" customWidth="1"/>
    <col min="4101" max="4101" width="19.140625" style="162" customWidth="1"/>
    <col min="4102" max="4102" width="4.7109375" style="162" customWidth="1"/>
    <col min="4103" max="4103" width="3.28515625" style="162" customWidth="1"/>
    <col min="4104" max="4104" width="21.7109375" style="162" customWidth="1"/>
    <col min="4105" max="4105" width="4.42578125" style="162" customWidth="1"/>
    <col min="4106" max="4106" width="32.7109375" style="162" customWidth="1"/>
    <col min="4107" max="4107" width="23" style="162" customWidth="1"/>
    <col min="4108" max="4108" width="3.85546875" style="162" customWidth="1"/>
    <col min="4109" max="4109" width="3.5703125" style="162" customWidth="1"/>
    <col min="4110" max="4110" width="6.7109375" style="162" customWidth="1"/>
    <col min="4111" max="4111" width="7.28515625" style="162" customWidth="1"/>
    <col min="4112" max="4112" width="8.85546875" style="162" customWidth="1"/>
    <col min="4113" max="4113" width="3.140625" style="162" customWidth="1"/>
    <col min="4114" max="4114" width="3.28515625" style="162" customWidth="1"/>
    <col min="4115" max="4115" width="2.5703125" style="162" customWidth="1"/>
    <col min="4116" max="4116" width="2.42578125" style="162" customWidth="1"/>
    <col min="4117" max="4353" width="9.140625" style="162"/>
    <col min="4354" max="4354" width="11.85546875" style="162" customWidth="1"/>
    <col min="4355" max="4355" width="13" style="162" customWidth="1"/>
    <col min="4356" max="4356" width="15.42578125" style="162" customWidth="1"/>
    <col min="4357" max="4357" width="19.140625" style="162" customWidth="1"/>
    <col min="4358" max="4358" width="4.7109375" style="162" customWidth="1"/>
    <col min="4359" max="4359" width="3.28515625" style="162" customWidth="1"/>
    <col min="4360" max="4360" width="21.7109375" style="162" customWidth="1"/>
    <col min="4361" max="4361" width="4.42578125" style="162" customWidth="1"/>
    <col min="4362" max="4362" width="32.7109375" style="162" customWidth="1"/>
    <col min="4363" max="4363" width="23" style="162" customWidth="1"/>
    <col min="4364" max="4364" width="3.85546875" style="162" customWidth="1"/>
    <col min="4365" max="4365" width="3.5703125" style="162" customWidth="1"/>
    <col min="4366" max="4366" width="6.7109375" style="162" customWidth="1"/>
    <col min="4367" max="4367" width="7.28515625" style="162" customWidth="1"/>
    <col min="4368" max="4368" width="8.85546875" style="162" customWidth="1"/>
    <col min="4369" max="4369" width="3.140625" style="162" customWidth="1"/>
    <col min="4370" max="4370" width="3.28515625" style="162" customWidth="1"/>
    <col min="4371" max="4371" width="2.5703125" style="162" customWidth="1"/>
    <col min="4372" max="4372" width="2.42578125" style="162" customWidth="1"/>
    <col min="4373" max="4609" width="9.140625" style="162"/>
    <col min="4610" max="4610" width="11.85546875" style="162" customWidth="1"/>
    <col min="4611" max="4611" width="13" style="162" customWidth="1"/>
    <col min="4612" max="4612" width="15.42578125" style="162" customWidth="1"/>
    <col min="4613" max="4613" width="19.140625" style="162" customWidth="1"/>
    <col min="4614" max="4614" width="4.7109375" style="162" customWidth="1"/>
    <col min="4615" max="4615" width="3.28515625" style="162" customWidth="1"/>
    <col min="4616" max="4616" width="21.7109375" style="162" customWidth="1"/>
    <col min="4617" max="4617" width="4.42578125" style="162" customWidth="1"/>
    <col min="4618" max="4618" width="32.7109375" style="162" customWidth="1"/>
    <col min="4619" max="4619" width="23" style="162" customWidth="1"/>
    <col min="4620" max="4620" width="3.85546875" style="162" customWidth="1"/>
    <col min="4621" max="4621" width="3.5703125" style="162" customWidth="1"/>
    <col min="4622" max="4622" width="6.7109375" style="162" customWidth="1"/>
    <col min="4623" max="4623" width="7.28515625" style="162" customWidth="1"/>
    <col min="4624" max="4624" width="8.85546875" style="162" customWidth="1"/>
    <col min="4625" max="4625" width="3.140625" style="162" customWidth="1"/>
    <col min="4626" max="4626" width="3.28515625" style="162" customWidth="1"/>
    <col min="4627" max="4627" width="2.5703125" style="162" customWidth="1"/>
    <col min="4628" max="4628" width="2.42578125" style="162" customWidth="1"/>
    <col min="4629" max="4865" width="9.140625" style="162"/>
    <col min="4866" max="4866" width="11.85546875" style="162" customWidth="1"/>
    <col min="4867" max="4867" width="13" style="162" customWidth="1"/>
    <col min="4868" max="4868" width="15.42578125" style="162" customWidth="1"/>
    <col min="4869" max="4869" width="19.140625" style="162" customWidth="1"/>
    <col min="4870" max="4870" width="4.7109375" style="162" customWidth="1"/>
    <col min="4871" max="4871" width="3.28515625" style="162" customWidth="1"/>
    <col min="4872" max="4872" width="21.7109375" style="162" customWidth="1"/>
    <col min="4873" max="4873" width="4.42578125" style="162" customWidth="1"/>
    <col min="4874" max="4874" width="32.7109375" style="162" customWidth="1"/>
    <col min="4875" max="4875" width="23" style="162" customWidth="1"/>
    <col min="4876" max="4876" width="3.85546875" style="162" customWidth="1"/>
    <col min="4877" max="4877" width="3.5703125" style="162" customWidth="1"/>
    <col min="4878" max="4878" width="6.7109375" style="162" customWidth="1"/>
    <col min="4879" max="4879" width="7.28515625" style="162" customWidth="1"/>
    <col min="4880" max="4880" width="8.85546875" style="162" customWidth="1"/>
    <col min="4881" max="4881" width="3.140625" style="162" customWidth="1"/>
    <col min="4882" max="4882" width="3.28515625" style="162" customWidth="1"/>
    <col min="4883" max="4883" width="2.5703125" style="162" customWidth="1"/>
    <col min="4884" max="4884" width="2.42578125" style="162" customWidth="1"/>
    <col min="4885" max="5121" width="9.140625" style="162"/>
    <col min="5122" max="5122" width="11.85546875" style="162" customWidth="1"/>
    <col min="5123" max="5123" width="13" style="162" customWidth="1"/>
    <col min="5124" max="5124" width="15.42578125" style="162" customWidth="1"/>
    <col min="5125" max="5125" width="19.140625" style="162" customWidth="1"/>
    <col min="5126" max="5126" width="4.7109375" style="162" customWidth="1"/>
    <col min="5127" max="5127" width="3.28515625" style="162" customWidth="1"/>
    <col min="5128" max="5128" width="21.7109375" style="162" customWidth="1"/>
    <col min="5129" max="5129" width="4.42578125" style="162" customWidth="1"/>
    <col min="5130" max="5130" width="32.7109375" style="162" customWidth="1"/>
    <col min="5131" max="5131" width="23" style="162" customWidth="1"/>
    <col min="5132" max="5132" width="3.85546875" style="162" customWidth="1"/>
    <col min="5133" max="5133" width="3.5703125" style="162" customWidth="1"/>
    <col min="5134" max="5134" width="6.7109375" style="162" customWidth="1"/>
    <col min="5135" max="5135" width="7.28515625" style="162" customWidth="1"/>
    <col min="5136" max="5136" width="8.85546875" style="162" customWidth="1"/>
    <col min="5137" max="5137" width="3.140625" style="162" customWidth="1"/>
    <col min="5138" max="5138" width="3.28515625" style="162" customWidth="1"/>
    <col min="5139" max="5139" width="2.5703125" style="162" customWidth="1"/>
    <col min="5140" max="5140" width="2.42578125" style="162" customWidth="1"/>
    <col min="5141" max="5377" width="9.140625" style="162"/>
    <col min="5378" max="5378" width="11.85546875" style="162" customWidth="1"/>
    <col min="5379" max="5379" width="13" style="162" customWidth="1"/>
    <col min="5380" max="5380" width="15.42578125" style="162" customWidth="1"/>
    <col min="5381" max="5381" width="19.140625" style="162" customWidth="1"/>
    <col min="5382" max="5382" width="4.7109375" style="162" customWidth="1"/>
    <col min="5383" max="5383" width="3.28515625" style="162" customWidth="1"/>
    <col min="5384" max="5384" width="21.7109375" style="162" customWidth="1"/>
    <col min="5385" max="5385" width="4.42578125" style="162" customWidth="1"/>
    <col min="5386" max="5386" width="32.7109375" style="162" customWidth="1"/>
    <col min="5387" max="5387" width="23" style="162" customWidth="1"/>
    <col min="5388" max="5388" width="3.85546875" style="162" customWidth="1"/>
    <col min="5389" max="5389" width="3.5703125" style="162" customWidth="1"/>
    <col min="5390" max="5390" width="6.7109375" style="162" customWidth="1"/>
    <col min="5391" max="5391" width="7.28515625" style="162" customWidth="1"/>
    <col min="5392" max="5392" width="8.85546875" style="162" customWidth="1"/>
    <col min="5393" max="5393" width="3.140625" style="162" customWidth="1"/>
    <col min="5394" max="5394" width="3.28515625" style="162" customWidth="1"/>
    <col min="5395" max="5395" width="2.5703125" style="162" customWidth="1"/>
    <col min="5396" max="5396" width="2.42578125" style="162" customWidth="1"/>
    <col min="5397" max="5633" width="9.140625" style="162"/>
    <col min="5634" max="5634" width="11.85546875" style="162" customWidth="1"/>
    <col min="5635" max="5635" width="13" style="162" customWidth="1"/>
    <col min="5636" max="5636" width="15.42578125" style="162" customWidth="1"/>
    <col min="5637" max="5637" width="19.140625" style="162" customWidth="1"/>
    <col min="5638" max="5638" width="4.7109375" style="162" customWidth="1"/>
    <col min="5639" max="5639" width="3.28515625" style="162" customWidth="1"/>
    <col min="5640" max="5640" width="21.7109375" style="162" customWidth="1"/>
    <col min="5641" max="5641" width="4.42578125" style="162" customWidth="1"/>
    <col min="5642" max="5642" width="32.7109375" style="162" customWidth="1"/>
    <col min="5643" max="5643" width="23" style="162" customWidth="1"/>
    <col min="5644" max="5644" width="3.85546875" style="162" customWidth="1"/>
    <col min="5645" max="5645" width="3.5703125" style="162" customWidth="1"/>
    <col min="5646" max="5646" width="6.7109375" style="162" customWidth="1"/>
    <col min="5647" max="5647" width="7.28515625" style="162" customWidth="1"/>
    <col min="5648" max="5648" width="8.85546875" style="162" customWidth="1"/>
    <col min="5649" max="5649" width="3.140625" style="162" customWidth="1"/>
    <col min="5650" max="5650" width="3.28515625" style="162" customWidth="1"/>
    <col min="5651" max="5651" width="2.5703125" style="162" customWidth="1"/>
    <col min="5652" max="5652" width="2.42578125" style="162" customWidth="1"/>
    <col min="5653" max="5889" width="9.140625" style="162"/>
    <col min="5890" max="5890" width="11.85546875" style="162" customWidth="1"/>
    <col min="5891" max="5891" width="13" style="162" customWidth="1"/>
    <col min="5892" max="5892" width="15.42578125" style="162" customWidth="1"/>
    <col min="5893" max="5893" width="19.140625" style="162" customWidth="1"/>
    <col min="5894" max="5894" width="4.7109375" style="162" customWidth="1"/>
    <col min="5895" max="5895" width="3.28515625" style="162" customWidth="1"/>
    <col min="5896" max="5896" width="21.7109375" style="162" customWidth="1"/>
    <col min="5897" max="5897" width="4.42578125" style="162" customWidth="1"/>
    <col min="5898" max="5898" width="32.7109375" style="162" customWidth="1"/>
    <col min="5899" max="5899" width="23" style="162" customWidth="1"/>
    <col min="5900" max="5900" width="3.85546875" style="162" customWidth="1"/>
    <col min="5901" max="5901" width="3.5703125" style="162" customWidth="1"/>
    <col min="5902" max="5902" width="6.7109375" style="162" customWidth="1"/>
    <col min="5903" max="5903" width="7.28515625" style="162" customWidth="1"/>
    <col min="5904" max="5904" width="8.85546875" style="162" customWidth="1"/>
    <col min="5905" max="5905" width="3.140625" style="162" customWidth="1"/>
    <col min="5906" max="5906" width="3.28515625" style="162" customWidth="1"/>
    <col min="5907" max="5907" width="2.5703125" style="162" customWidth="1"/>
    <col min="5908" max="5908" width="2.42578125" style="162" customWidth="1"/>
    <col min="5909" max="6145" width="9.140625" style="162"/>
    <col min="6146" max="6146" width="11.85546875" style="162" customWidth="1"/>
    <col min="6147" max="6147" width="13" style="162" customWidth="1"/>
    <col min="6148" max="6148" width="15.42578125" style="162" customWidth="1"/>
    <col min="6149" max="6149" width="19.140625" style="162" customWidth="1"/>
    <col min="6150" max="6150" width="4.7109375" style="162" customWidth="1"/>
    <col min="6151" max="6151" width="3.28515625" style="162" customWidth="1"/>
    <col min="6152" max="6152" width="21.7109375" style="162" customWidth="1"/>
    <col min="6153" max="6153" width="4.42578125" style="162" customWidth="1"/>
    <col min="6154" max="6154" width="32.7109375" style="162" customWidth="1"/>
    <col min="6155" max="6155" width="23" style="162" customWidth="1"/>
    <col min="6156" max="6156" width="3.85546875" style="162" customWidth="1"/>
    <col min="6157" max="6157" width="3.5703125" style="162" customWidth="1"/>
    <col min="6158" max="6158" width="6.7109375" style="162" customWidth="1"/>
    <col min="6159" max="6159" width="7.28515625" style="162" customWidth="1"/>
    <col min="6160" max="6160" width="8.85546875" style="162" customWidth="1"/>
    <col min="6161" max="6161" width="3.140625" style="162" customWidth="1"/>
    <col min="6162" max="6162" width="3.28515625" style="162" customWidth="1"/>
    <col min="6163" max="6163" width="2.5703125" style="162" customWidth="1"/>
    <col min="6164" max="6164" width="2.42578125" style="162" customWidth="1"/>
    <col min="6165" max="6401" width="9.140625" style="162"/>
    <col min="6402" max="6402" width="11.85546875" style="162" customWidth="1"/>
    <col min="6403" max="6403" width="13" style="162" customWidth="1"/>
    <col min="6404" max="6404" width="15.42578125" style="162" customWidth="1"/>
    <col min="6405" max="6405" width="19.140625" style="162" customWidth="1"/>
    <col min="6406" max="6406" width="4.7109375" style="162" customWidth="1"/>
    <col min="6407" max="6407" width="3.28515625" style="162" customWidth="1"/>
    <col min="6408" max="6408" width="21.7109375" style="162" customWidth="1"/>
    <col min="6409" max="6409" width="4.42578125" style="162" customWidth="1"/>
    <col min="6410" max="6410" width="32.7109375" style="162" customWidth="1"/>
    <col min="6411" max="6411" width="23" style="162" customWidth="1"/>
    <col min="6412" max="6412" width="3.85546875" style="162" customWidth="1"/>
    <col min="6413" max="6413" width="3.5703125" style="162" customWidth="1"/>
    <col min="6414" max="6414" width="6.7109375" style="162" customWidth="1"/>
    <col min="6415" max="6415" width="7.28515625" style="162" customWidth="1"/>
    <col min="6416" max="6416" width="8.85546875" style="162" customWidth="1"/>
    <col min="6417" max="6417" width="3.140625" style="162" customWidth="1"/>
    <col min="6418" max="6418" width="3.28515625" style="162" customWidth="1"/>
    <col min="6419" max="6419" width="2.5703125" style="162" customWidth="1"/>
    <col min="6420" max="6420" width="2.42578125" style="162" customWidth="1"/>
    <col min="6421" max="6657" width="9.140625" style="162"/>
    <col min="6658" max="6658" width="11.85546875" style="162" customWidth="1"/>
    <col min="6659" max="6659" width="13" style="162" customWidth="1"/>
    <col min="6660" max="6660" width="15.42578125" style="162" customWidth="1"/>
    <col min="6661" max="6661" width="19.140625" style="162" customWidth="1"/>
    <col min="6662" max="6662" width="4.7109375" style="162" customWidth="1"/>
    <col min="6663" max="6663" width="3.28515625" style="162" customWidth="1"/>
    <col min="6664" max="6664" width="21.7109375" style="162" customWidth="1"/>
    <col min="6665" max="6665" width="4.42578125" style="162" customWidth="1"/>
    <col min="6666" max="6666" width="32.7109375" style="162" customWidth="1"/>
    <col min="6667" max="6667" width="23" style="162" customWidth="1"/>
    <col min="6668" max="6668" width="3.85546875" style="162" customWidth="1"/>
    <col min="6669" max="6669" width="3.5703125" style="162" customWidth="1"/>
    <col min="6670" max="6670" width="6.7109375" style="162" customWidth="1"/>
    <col min="6671" max="6671" width="7.28515625" style="162" customWidth="1"/>
    <col min="6672" max="6672" width="8.85546875" style="162" customWidth="1"/>
    <col min="6673" max="6673" width="3.140625" style="162" customWidth="1"/>
    <col min="6674" max="6674" width="3.28515625" style="162" customWidth="1"/>
    <col min="6675" max="6675" width="2.5703125" style="162" customWidth="1"/>
    <col min="6676" max="6676" width="2.42578125" style="162" customWidth="1"/>
    <col min="6677" max="6913" width="9.140625" style="162"/>
    <col min="6914" max="6914" width="11.85546875" style="162" customWidth="1"/>
    <col min="6915" max="6915" width="13" style="162" customWidth="1"/>
    <col min="6916" max="6916" width="15.42578125" style="162" customWidth="1"/>
    <col min="6917" max="6917" width="19.140625" style="162" customWidth="1"/>
    <col min="6918" max="6918" width="4.7109375" style="162" customWidth="1"/>
    <col min="6919" max="6919" width="3.28515625" style="162" customWidth="1"/>
    <col min="6920" max="6920" width="21.7109375" style="162" customWidth="1"/>
    <col min="6921" max="6921" width="4.42578125" style="162" customWidth="1"/>
    <col min="6922" max="6922" width="32.7109375" style="162" customWidth="1"/>
    <col min="6923" max="6923" width="23" style="162" customWidth="1"/>
    <col min="6924" max="6924" width="3.85546875" style="162" customWidth="1"/>
    <col min="6925" max="6925" width="3.5703125" style="162" customWidth="1"/>
    <col min="6926" max="6926" width="6.7109375" style="162" customWidth="1"/>
    <col min="6927" max="6927" width="7.28515625" style="162" customWidth="1"/>
    <col min="6928" max="6928" width="8.85546875" style="162" customWidth="1"/>
    <col min="6929" max="6929" width="3.140625" style="162" customWidth="1"/>
    <col min="6930" max="6930" width="3.28515625" style="162" customWidth="1"/>
    <col min="6931" max="6931" width="2.5703125" style="162" customWidth="1"/>
    <col min="6932" max="6932" width="2.42578125" style="162" customWidth="1"/>
    <col min="6933" max="7169" width="9.140625" style="162"/>
    <col min="7170" max="7170" width="11.85546875" style="162" customWidth="1"/>
    <col min="7171" max="7171" width="13" style="162" customWidth="1"/>
    <col min="7172" max="7172" width="15.42578125" style="162" customWidth="1"/>
    <col min="7173" max="7173" width="19.140625" style="162" customWidth="1"/>
    <col min="7174" max="7174" width="4.7109375" style="162" customWidth="1"/>
    <col min="7175" max="7175" width="3.28515625" style="162" customWidth="1"/>
    <col min="7176" max="7176" width="21.7109375" style="162" customWidth="1"/>
    <col min="7177" max="7177" width="4.42578125" style="162" customWidth="1"/>
    <col min="7178" max="7178" width="32.7109375" style="162" customWidth="1"/>
    <col min="7179" max="7179" width="23" style="162" customWidth="1"/>
    <col min="7180" max="7180" width="3.85546875" style="162" customWidth="1"/>
    <col min="7181" max="7181" width="3.5703125" style="162" customWidth="1"/>
    <col min="7182" max="7182" width="6.7109375" style="162" customWidth="1"/>
    <col min="7183" max="7183" width="7.28515625" style="162" customWidth="1"/>
    <col min="7184" max="7184" width="8.85546875" style="162" customWidth="1"/>
    <col min="7185" max="7185" width="3.140625" style="162" customWidth="1"/>
    <col min="7186" max="7186" width="3.28515625" style="162" customWidth="1"/>
    <col min="7187" max="7187" width="2.5703125" style="162" customWidth="1"/>
    <col min="7188" max="7188" width="2.42578125" style="162" customWidth="1"/>
    <col min="7189" max="7425" width="9.140625" style="162"/>
    <col min="7426" max="7426" width="11.85546875" style="162" customWidth="1"/>
    <col min="7427" max="7427" width="13" style="162" customWidth="1"/>
    <col min="7428" max="7428" width="15.42578125" style="162" customWidth="1"/>
    <col min="7429" max="7429" width="19.140625" style="162" customWidth="1"/>
    <col min="7430" max="7430" width="4.7109375" style="162" customWidth="1"/>
    <col min="7431" max="7431" width="3.28515625" style="162" customWidth="1"/>
    <col min="7432" max="7432" width="21.7109375" style="162" customWidth="1"/>
    <col min="7433" max="7433" width="4.42578125" style="162" customWidth="1"/>
    <col min="7434" max="7434" width="32.7109375" style="162" customWidth="1"/>
    <col min="7435" max="7435" width="23" style="162" customWidth="1"/>
    <col min="7436" max="7436" width="3.85546875" style="162" customWidth="1"/>
    <col min="7437" max="7437" width="3.5703125" style="162" customWidth="1"/>
    <col min="7438" max="7438" width="6.7109375" style="162" customWidth="1"/>
    <col min="7439" max="7439" width="7.28515625" style="162" customWidth="1"/>
    <col min="7440" max="7440" width="8.85546875" style="162" customWidth="1"/>
    <col min="7441" max="7441" width="3.140625" style="162" customWidth="1"/>
    <col min="7442" max="7442" width="3.28515625" style="162" customWidth="1"/>
    <col min="7443" max="7443" width="2.5703125" style="162" customWidth="1"/>
    <col min="7444" max="7444" width="2.42578125" style="162" customWidth="1"/>
    <col min="7445" max="7681" width="9.140625" style="162"/>
    <col min="7682" max="7682" width="11.85546875" style="162" customWidth="1"/>
    <col min="7683" max="7683" width="13" style="162" customWidth="1"/>
    <col min="7684" max="7684" width="15.42578125" style="162" customWidth="1"/>
    <col min="7685" max="7685" width="19.140625" style="162" customWidth="1"/>
    <col min="7686" max="7686" width="4.7109375" style="162" customWidth="1"/>
    <col min="7687" max="7687" width="3.28515625" style="162" customWidth="1"/>
    <col min="7688" max="7688" width="21.7109375" style="162" customWidth="1"/>
    <col min="7689" max="7689" width="4.42578125" style="162" customWidth="1"/>
    <col min="7690" max="7690" width="32.7109375" style="162" customWidth="1"/>
    <col min="7691" max="7691" width="23" style="162" customWidth="1"/>
    <col min="7692" max="7692" width="3.85546875" style="162" customWidth="1"/>
    <col min="7693" max="7693" width="3.5703125" style="162" customWidth="1"/>
    <col min="7694" max="7694" width="6.7109375" style="162" customWidth="1"/>
    <col min="7695" max="7695" width="7.28515625" style="162" customWidth="1"/>
    <col min="7696" max="7696" width="8.85546875" style="162" customWidth="1"/>
    <col min="7697" max="7697" width="3.140625" style="162" customWidth="1"/>
    <col min="7698" max="7698" width="3.28515625" style="162" customWidth="1"/>
    <col min="7699" max="7699" width="2.5703125" style="162" customWidth="1"/>
    <col min="7700" max="7700" width="2.42578125" style="162" customWidth="1"/>
    <col min="7701" max="7937" width="9.140625" style="162"/>
    <col min="7938" max="7938" width="11.85546875" style="162" customWidth="1"/>
    <col min="7939" max="7939" width="13" style="162" customWidth="1"/>
    <col min="7940" max="7940" width="15.42578125" style="162" customWidth="1"/>
    <col min="7941" max="7941" width="19.140625" style="162" customWidth="1"/>
    <col min="7942" max="7942" width="4.7109375" style="162" customWidth="1"/>
    <col min="7943" max="7943" width="3.28515625" style="162" customWidth="1"/>
    <col min="7944" max="7944" width="21.7109375" style="162" customWidth="1"/>
    <col min="7945" max="7945" width="4.42578125" style="162" customWidth="1"/>
    <col min="7946" max="7946" width="32.7109375" style="162" customWidth="1"/>
    <col min="7947" max="7947" width="23" style="162" customWidth="1"/>
    <col min="7948" max="7948" width="3.85546875" style="162" customWidth="1"/>
    <col min="7949" max="7949" width="3.5703125" style="162" customWidth="1"/>
    <col min="7950" max="7950" width="6.7109375" style="162" customWidth="1"/>
    <col min="7951" max="7951" width="7.28515625" style="162" customWidth="1"/>
    <col min="7952" max="7952" width="8.85546875" style="162" customWidth="1"/>
    <col min="7953" max="7953" width="3.140625" style="162" customWidth="1"/>
    <col min="7954" max="7954" width="3.28515625" style="162" customWidth="1"/>
    <col min="7955" max="7955" width="2.5703125" style="162" customWidth="1"/>
    <col min="7956" max="7956" width="2.42578125" style="162" customWidth="1"/>
    <col min="7957" max="8193" width="9.140625" style="162"/>
    <col min="8194" max="8194" width="11.85546875" style="162" customWidth="1"/>
    <col min="8195" max="8195" width="13" style="162" customWidth="1"/>
    <col min="8196" max="8196" width="15.42578125" style="162" customWidth="1"/>
    <col min="8197" max="8197" width="19.140625" style="162" customWidth="1"/>
    <col min="8198" max="8198" width="4.7109375" style="162" customWidth="1"/>
    <col min="8199" max="8199" width="3.28515625" style="162" customWidth="1"/>
    <col min="8200" max="8200" width="21.7109375" style="162" customWidth="1"/>
    <col min="8201" max="8201" width="4.42578125" style="162" customWidth="1"/>
    <col min="8202" max="8202" width="32.7109375" style="162" customWidth="1"/>
    <col min="8203" max="8203" width="23" style="162" customWidth="1"/>
    <col min="8204" max="8204" width="3.85546875" style="162" customWidth="1"/>
    <col min="8205" max="8205" width="3.5703125" style="162" customWidth="1"/>
    <col min="8206" max="8206" width="6.7109375" style="162" customWidth="1"/>
    <col min="8207" max="8207" width="7.28515625" style="162" customWidth="1"/>
    <col min="8208" max="8208" width="8.85546875" style="162" customWidth="1"/>
    <col min="8209" max="8209" width="3.140625" style="162" customWidth="1"/>
    <col min="8210" max="8210" width="3.28515625" style="162" customWidth="1"/>
    <col min="8211" max="8211" width="2.5703125" style="162" customWidth="1"/>
    <col min="8212" max="8212" width="2.42578125" style="162" customWidth="1"/>
    <col min="8213" max="8449" width="9.140625" style="162"/>
    <col min="8450" max="8450" width="11.85546875" style="162" customWidth="1"/>
    <col min="8451" max="8451" width="13" style="162" customWidth="1"/>
    <col min="8452" max="8452" width="15.42578125" style="162" customWidth="1"/>
    <col min="8453" max="8453" width="19.140625" style="162" customWidth="1"/>
    <col min="8454" max="8454" width="4.7109375" style="162" customWidth="1"/>
    <col min="8455" max="8455" width="3.28515625" style="162" customWidth="1"/>
    <col min="8456" max="8456" width="21.7109375" style="162" customWidth="1"/>
    <col min="8457" max="8457" width="4.42578125" style="162" customWidth="1"/>
    <col min="8458" max="8458" width="32.7109375" style="162" customWidth="1"/>
    <col min="8459" max="8459" width="23" style="162" customWidth="1"/>
    <col min="8460" max="8460" width="3.85546875" style="162" customWidth="1"/>
    <col min="8461" max="8461" width="3.5703125" style="162" customWidth="1"/>
    <col min="8462" max="8462" width="6.7109375" style="162" customWidth="1"/>
    <col min="8463" max="8463" width="7.28515625" style="162" customWidth="1"/>
    <col min="8464" max="8464" width="8.85546875" style="162" customWidth="1"/>
    <col min="8465" max="8465" width="3.140625" style="162" customWidth="1"/>
    <col min="8466" max="8466" width="3.28515625" style="162" customWidth="1"/>
    <col min="8467" max="8467" width="2.5703125" style="162" customWidth="1"/>
    <col min="8468" max="8468" width="2.42578125" style="162" customWidth="1"/>
    <col min="8469" max="8705" width="9.140625" style="162"/>
    <col min="8706" max="8706" width="11.85546875" style="162" customWidth="1"/>
    <col min="8707" max="8707" width="13" style="162" customWidth="1"/>
    <col min="8708" max="8708" width="15.42578125" style="162" customWidth="1"/>
    <col min="8709" max="8709" width="19.140625" style="162" customWidth="1"/>
    <col min="8710" max="8710" width="4.7109375" style="162" customWidth="1"/>
    <col min="8711" max="8711" width="3.28515625" style="162" customWidth="1"/>
    <col min="8712" max="8712" width="21.7109375" style="162" customWidth="1"/>
    <col min="8713" max="8713" width="4.42578125" style="162" customWidth="1"/>
    <col min="8714" max="8714" width="32.7109375" style="162" customWidth="1"/>
    <col min="8715" max="8715" width="23" style="162" customWidth="1"/>
    <col min="8716" max="8716" width="3.85546875" style="162" customWidth="1"/>
    <col min="8717" max="8717" width="3.5703125" style="162" customWidth="1"/>
    <col min="8718" max="8718" width="6.7109375" style="162" customWidth="1"/>
    <col min="8719" max="8719" width="7.28515625" style="162" customWidth="1"/>
    <col min="8720" max="8720" width="8.85546875" style="162" customWidth="1"/>
    <col min="8721" max="8721" width="3.140625" style="162" customWidth="1"/>
    <col min="8722" max="8722" width="3.28515625" style="162" customWidth="1"/>
    <col min="8723" max="8723" width="2.5703125" style="162" customWidth="1"/>
    <col min="8724" max="8724" width="2.42578125" style="162" customWidth="1"/>
    <col min="8725" max="8961" width="9.140625" style="162"/>
    <col min="8962" max="8962" width="11.85546875" style="162" customWidth="1"/>
    <col min="8963" max="8963" width="13" style="162" customWidth="1"/>
    <col min="8964" max="8964" width="15.42578125" style="162" customWidth="1"/>
    <col min="8965" max="8965" width="19.140625" style="162" customWidth="1"/>
    <col min="8966" max="8966" width="4.7109375" style="162" customWidth="1"/>
    <col min="8967" max="8967" width="3.28515625" style="162" customWidth="1"/>
    <col min="8968" max="8968" width="21.7109375" style="162" customWidth="1"/>
    <col min="8969" max="8969" width="4.42578125" style="162" customWidth="1"/>
    <col min="8970" max="8970" width="32.7109375" style="162" customWidth="1"/>
    <col min="8971" max="8971" width="23" style="162" customWidth="1"/>
    <col min="8972" max="8972" width="3.85546875" style="162" customWidth="1"/>
    <col min="8973" max="8973" width="3.5703125" style="162" customWidth="1"/>
    <col min="8974" max="8974" width="6.7109375" style="162" customWidth="1"/>
    <col min="8975" max="8975" width="7.28515625" style="162" customWidth="1"/>
    <col min="8976" max="8976" width="8.85546875" style="162" customWidth="1"/>
    <col min="8977" max="8977" width="3.140625" style="162" customWidth="1"/>
    <col min="8978" max="8978" width="3.28515625" style="162" customWidth="1"/>
    <col min="8979" max="8979" width="2.5703125" style="162" customWidth="1"/>
    <col min="8980" max="8980" width="2.42578125" style="162" customWidth="1"/>
    <col min="8981" max="9217" width="9.140625" style="162"/>
    <col min="9218" max="9218" width="11.85546875" style="162" customWidth="1"/>
    <col min="9219" max="9219" width="13" style="162" customWidth="1"/>
    <col min="9220" max="9220" width="15.42578125" style="162" customWidth="1"/>
    <col min="9221" max="9221" width="19.140625" style="162" customWidth="1"/>
    <col min="9222" max="9222" width="4.7109375" style="162" customWidth="1"/>
    <col min="9223" max="9223" width="3.28515625" style="162" customWidth="1"/>
    <col min="9224" max="9224" width="21.7109375" style="162" customWidth="1"/>
    <col min="9225" max="9225" width="4.42578125" style="162" customWidth="1"/>
    <col min="9226" max="9226" width="32.7109375" style="162" customWidth="1"/>
    <col min="9227" max="9227" width="23" style="162" customWidth="1"/>
    <col min="9228" max="9228" width="3.85546875" style="162" customWidth="1"/>
    <col min="9229" max="9229" width="3.5703125" style="162" customWidth="1"/>
    <col min="9230" max="9230" width="6.7109375" style="162" customWidth="1"/>
    <col min="9231" max="9231" width="7.28515625" style="162" customWidth="1"/>
    <col min="9232" max="9232" width="8.85546875" style="162" customWidth="1"/>
    <col min="9233" max="9233" width="3.140625" style="162" customWidth="1"/>
    <col min="9234" max="9234" width="3.28515625" style="162" customWidth="1"/>
    <col min="9235" max="9235" width="2.5703125" style="162" customWidth="1"/>
    <col min="9236" max="9236" width="2.42578125" style="162" customWidth="1"/>
    <col min="9237" max="9473" width="9.140625" style="162"/>
    <col min="9474" max="9474" width="11.85546875" style="162" customWidth="1"/>
    <col min="9475" max="9475" width="13" style="162" customWidth="1"/>
    <col min="9476" max="9476" width="15.42578125" style="162" customWidth="1"/>
    <col min="9477" max="9477" width="19.140625" style="162" customWidth="1"/>
    <col min="9478" max="9478" width="4.7109375" style="162" customWidth="1"/>
    <col min="9479" max="9479" width="3.28515625" style="162" customWidth="1"/>
    <col min="9480" max="9480" width="21.7109375" style="162" customWidth="1"/>
    <col min="9481" max="9481" width="4.42578125" style="162" customWidth="1"/>
    <col min="9482" max="9482" width="32.7109375" style="162" customWidth="1"/>
    <col min="9483" max="9483" width="23" style="162" customWidth="1"/>
    <col min="9484" max="9484" width="3.85546875" style="162" customWidth="1"/>
    <col min="9485" max="9485" width="3.5703125" style="162" customWidth="1"/>
    <col min="9486" max="9486" width="6.7109375" style="162" customWidth="1"/>
    <col min="9487" max="9487" width="7.28515625" style="162" customWidth="1"/>
    <col min="9488" max="9488" width="8.85546875" style="162" customWidth="1"/>
    <col min="9489" max="9489" width="3.140625" style="162" customWidth="1"/>
    <col min="9490" max="9490" width="3.28515625" style="162" customWidth="1"/>
    <col min="9491" max="9491" width="2.5703125" style="162" customWidth="1"/>
    <col min="9492" max="9492" width="2.42578125" style="162" customWidth="1"/>
    <col min="9493" max="9729" width="9.140625" style="162"/>
    <col min="9730" max="9730" width="11.85546875" style="162" customWidth="1"/>
    <col min="9731" max="9731" width="13" style="162" customWidth="1"/>
    <col min="9732" max="9732" width="15.42578125" style="162" customWidth="1"/>
    <col min="9733" max="9733" width="19.140625" style="162" customWidth="1"/>
    <col min="9734" max="9734" width="4.7109375" style="162" customWidth="1"/>
    <col min="9735" max="9735" width="3.28515625" style="162" customWidth="1"/>
    <col min="9736" max="9736" width="21.7109375" style="162" customWidth="1"/>
    <col min="9737" max="9737" width="4.42578125" style="162" customWidth="1"/>
    <col min="9738" max="9738" width="32.7109375" style="162" customWidth="1"/>
    <col min="9739" max="9739" width="23" style="162" customWidth="1"/>
    <col min="9740" max="9740" width="3.85546875" style="162" customWidth="1"/>
    <col min="9741" max="9741" width="3.5703125" style="162" customWidth="1"/>
    <col min="9742" max="9742" width="6.7109375" style="162" customWidth="1"/>
    <col min="9743" max="9743" width="7.28515625" style="162" customWidth="1"/>
    <col min="9744" max="9744" width="8.85546875" style="162" customWidth="1"/>
    <col min="9745" max="9745" width="3.140625" style="162" customWidth="1"/>
    <col min="9746" max="9746" width="3.28515625" style="162" customWidth="1"/>
    <col min="9747" max="9747" width="2.5703125" style="162" customWidth="1"/>
    <col min="9748" max="9748" width="2.42578125" style="162" customWidth="1"/>
    <col min="9749" max="9985" width="9.140625" style="162"/>
    <col min="9986" max="9986" width="11.85546875" style="162" customWidth="1"/>
    <col min="9987" max="9987" width="13" style="162" customWidth="1"/>
    <col min="9988" max="9988" width="15.42578125" style="162" customWidth="1"/>
    <col min="9989" max="9989" width="19.140625" style="162" customWidth="1"/>
    <col min="9990" max="9990" width="4.7109375" style="162" customWidth="1"/>
    <col min="9991" max="9991" width="3.28515625" style="162" customWidth="1"/>
    <col min="9992" max="9992" width="21.7109375" style="162" customWidth="1"/>
    <col min="9993" max="9993" width="4.42578125" style="162" customWidth="1"/>
    <col min="9994" max="9994" width="32.7109375" style="162" customWidth="1"/>
    <col min="9995" max="9995" width="23" style="162" customWidth="1"/>
    <col min="9996" max="9996" width="3.85546875" style="162" customWidth="1"/>
    <col min="9997" max="9997" width="3.5703125" style="162" customWidth="1"/>
    <col min="9998" max="9998" width="6.7109375" style="162" customWidth="1"/>
    <col min="9999" max="9999" width="7.28515625" style="162" customWidth="1"/>
    <col min="10000" max="10000" width="8.85546875" style="162" customWidth="1"/>
    <col min="10001" max="10001" width="3.140625" style="162" customWidth="1"/>
    <col min="10002" max="10002" width="3.28515625" style="162" customWidth="1"/>
    <col min="10003" max="10003" width="2.5703125" style="162" customWidth="1"/>
    <col min="10004" max="10004" width="2.42578125" style="162" customWidth="1"/>
    <col min="10005" max="10241" width="9.140625" style="162"/>
    <col min="10242" max="10242" width="11.85546875" style="162" customWidth="1"/>
    <col min="10243" max="10243" width="13" style="162" customWidth="1"/>
    <col min="10244" max="10244" width="15.42578125" style="162" customWidth="1"/>
    <col min="10245" max="10245" width="19.140625" style="162" customWidth="1"/>
    <col min="10246" max="10246" width="4.7109375" style="162" customWidth="1"/>
    <col min="10247" max="10247" width="3.28515625" style="162" customWidth="1"/>
    <col min="10248" max="10248" width="21.7109375" style="162" customWidth="1"/>
    <col min="10249" max="10249" width="4.42578125" style="162" customWidth="1"/>
    <col min="10250" max="10250" width="32.7109375" style="162" customWidth="1"/>
    <col min="10251" max="10251" width="23" style="162" customWidth="1"/>
    <col min="10252" max="10252" width="3.85546875" style="162" customWidth="1"/>
    <col min="10253" max="10253" width="3.5703125" style="162" customWidth="1"/>
    <col min="10254" max="10254" width="6.7109375" style="162" customWidth="1"/>
    <col min="10255" max="10255" width="7.28515625" style="162" customWidth="1"/>
    <col min="10256" max="10256" width="8.85546875" style="162" customWidth="1"/>
    <col min="10257" max="10257" width="3.140625" style="162" customWidth="1"/>
    <col min="10258" max="10258" width="3.28515625" style="162" customWidth="1"/>
    <col min="10259" max="10259" width="2.5703125" style="162" customWidth="1"/>
    <col min="10260" max="10260" width="2.42578125" style="162" customWidth="1"/>
    <col min="10261" max="10497" width="9.140625" style="162"/>
    <col min="10498" max="10498" width="11.85546875" style="162" customWidth="1"/>
    <col min="10499" max="10499" width="13" style="162" customWidth="1"/>
    <col min="10500" max="10500" width="15.42578125" style="162" customWidth="1"/>
    <col min="10501" max="10501" width="19.140625" style="162" customWidth="1"/>
    <col min="10502" max="10502" width="4.7109375" style="162" customWidth="1"/>
    <col min="10503" max="10503" width="3.28515625" style="162" customWidth="1"/>
    <col min="10504" max="10504" width="21.7109375" style="162" customWidth="1"/>
    <col min="10505" max="10505" width="4.42578125" style="162" customWidth="1"/>
    <col min="10506" max="10506" width="32.7109375" style="162" customWidth="1"/>
    <col min="10507" max="10507" width="23" style="162" customWidth="1"/>
    <col min="10508" max="10508" width="3.85546875" style="162" customWidth="1"/>
    <col min="10509" max="10509" width="3.5703125" style="162" customWidth="1"/>
    <col min="10510" max="10510" width="6.7109375" style="162" customWidth="1"/>
    <col min="10511" max="10511" width="7.28515625" style="162" customWidth="1"/>
    <col min="10512" max="10512" width="8.85546875" style="162" customWidth="1"/>
    <col min="10513" max="10513" width="3.140625" style="162" customWidth="1"/>
    <col min="10514" max="10514" width="3.28515625" style="162" customWidth="1"/>
    <col min="10515" max="10515" width="2.5703125" style="162" customWidth="1"/>
    <col min="10516" max="10516" width="2.42578125" style="162" customWidth="1"/>
    <col min="10517" max="10753" width="9.140625" style="162"/>
    <col min="10754" max="10754" width="11.85546875" style="162" customWidth="1"/>
    <col min="10755" max="10755" width="13" style="162" customWidth="1"/>
    <col min="10756" max="10756" width="15.42578125" style="162" customWidth="1"/>
    <col min="10757" max="10757" width="19.140625" style="162" customWidth="1"/>
    <col min="10758" max="10758" width="4.7109375" style="162" customWidth="1"/>
    <col min="10759" max="10759" width="3.28515625" style="162" customWidth="1"/>
    <col min="10760" max="10760" width="21.7109375" style="162" customWidth="1"/>
    <col min="10761" max="10761" width="4.42578125" style="162" customWidth="1"/>
    <col min="10762" max="10762" width="32.7109375" style="162" customWidth="1"/>
    <col min="10763" max="10763" width="23" style="162" customWidth="1"/>
    <col min="10764" max="10764" width="3.85546875" style="162" customWidth="1"/>
    <col min="10765" max="10765" width="3.5703125" style="162" customWidth="1"/>
    <col min="10766" max="10766" width="6.7109375" style="162" customWidth="1"/>
    <col min="10767" max="10767" width="7.28515625" style="162" customWidth="1"/>
    <col min="10768" max="10768" width="8.85546875" style="162" customWidth="1"/>
    <col min="10769" max="10769" width="3.140625" style="162" customWidth="1"/>
    <col min="10770" max="10770" width="3.28515625" style="162" customWidth="1"/>
    <col min="10771" max="10771" width="2.5703125" style="162" customWidth="1"/>
    <col min="10772" max="10772" width="2.42578125" style="162" customWidth="1"/>
    <col min="10773" max="11009" width="9.140625" style="162"/>
    <col min="11010" max="11010" width="11.85546875" style="162" customWidth="1"/>
    <col min="11011" max="11011" width="13" style="162" customWidth="1"/>
    <col min="11012" max="11012" width="15.42578125" style="162" customWidth="1"/>
    <col min="11013" max="11013" width="19.140625" style="162" customWidth="1"/>
    <col min="11014" max="11014" width="4.7109375" style="162" customWidth="1"/>
    <col min="11015" max="11015" width="3.28515625" style="162" customWidth="1"/>
    <col min="11016" max="11016" width="21.7109375" style="162" customWidth="1"/>
    <col min="11017" max="11017" width="4.42578125" style="162" customWidth="1"/>
    <col min="11018" max="11018" width="32.7109375" style="162" customWidth="1"/>
    <col min="11019" max="11019" width="23" style="162" customWidth="1"/>
    <col min="11020" max="11020" width="3.85546875" style="162" customWidth="1"/>
    <col min="11021" max="11021" width="3.5703125" style="162" customWidth="1"/>
    <col min="11022" max="11022" width="6.7109375" style="162" customWidth="1"/>
    <col min="11023" max="11023" width="7.28515625" style="162" customWidth="1"/>
    <col min="11024" max="11024" width="8.85546875" style="162" customWidth="1"/>
    <col min="11025" max="11025" width="3.140625" style="162" customWidth="1"/>
    <col min="11026" max="11026" width="3.28515625" style="162" customWidth="1"/>
    <col min="11027" max="11027" width="2.5703125" style="162" customWidth="1"/>
    <col min="11028" max="11028" width="2.42578125" style="162" customWidth="1"/>
    <col min="11029" max="11265" width="9.140625" style="162"/>
    <col min="11266" max="11266" width="11.85546875" style="162" customWidth="1"/>
    <col min="11267" max="11267" width="13" style="162" customWidth="1"/>
    <col min="11268" max="11268" width="15.42578125" style="162" customWidth="1"/>
    <col min="11269" max="11269" width="19.140625" style="162" customWidth="1"/>
    <col min="11270" max="11270" width="4.7109375" style="162" customWidth="1"/>
    <col min="11271" max="11271" width="3.28515625" style="162" customWidth="1"/>
    <col min="11272" max="11272" width="21.7109375" style="162" customWidth="1"/>
    <col min="11273" max="11273" width="4.42578125" style="162" customWidth="1"/>
    <col min="11274" max="11274" width="32.7109375" style="162" customWidth="1"/>
    <col min="11275" max="11275" width="23" style="162" customWidth="1"/>
    <col min="11276" max="11276" width="3.85546875" style="162" customWidth="1"/>
    <col min="11277" max="11277" width="3.5703125" style="162" customWidth="1"/>
    <col min="11278" max="11278" width="6.7109375" style="162" customWidth="1"/>
    <col min="11279" max="11279" width="7.28515625" style="162" customWidth="1"/>
    <col min="11280" max="11280" width="8.85546875" style="162" customWidth="1"/>
    <col min="11281" max="11281" width="3.140625" style="162" customWidth="1"/>
    <col min="11282" max="11282" width="3.28515625" style="162" customWidth="1"/>
    <col min="11283" max="11283" width="2.5703125" style="162" customWidth="1"/>
    <col min="11284" max="11284" width="2.42578125" style="162" customWidth="1"/>
    <col min="11285" max="11521" width="9.140625" style="162"/>
    <col min="11522" max="11522" width="11.85546875" style="162" customWidth="1"/>
    <col min="11523" max="11523" width="13" style="162" customWidth="1"/>
    <col min="11524" max="11524" width="15.42578125" style="162" customWidth="1"/>
    <col min="11525" max="11525" width="19.140625" style="162" customWidth="1"/>
    <col min="11526" max="11526" width="4.7109375" style="162" customWidth="1"/>
    <col min="11527" max="11527" width="3.28515625" style="162" customWidth="1"/>
    <col min="11528" max="11528" width="21.7109375" style="162" customWidth="1"/>
    <col min="11529" max="11529" width="4.42578125" style="162" customWidth="1"/>
    <col min="11530" max="11530" width="32.7109375" style="162" customWidth="1"/>
    <col min="11531" max="11531" width="23" style="162" customWidth="1"/>
    <col min="11532" max="11532" width="3.85546875" style="162" customWidth="1"/>
    <col min="11533" max="11533" width="3.5703125" style="162" customWidth="1"/>
    <col min="11534" max="11534" width="6.7109375" style="162" customWidth="1"/>
    <col min="11535" max="11535" width="7.28515625" style="162" customWidth="1"/>
    <col min="11536" max="11536" width="8.85546875" style="162" customWidth="1"/>
    <col min="11537" max="11537" width="3.140625" style="162" customWidth="1"/>
    <col min="11538" max="11538" width="3.28515625" style="162" customWidth="1"/>
    <col min="11539" max="11539" width="2.5703125" style="162" customWidth="1"/>
    <col min="11540" max="11540" width="2.42578125" style="162" customWidth="1"/>
    <col min="11541" max="11777" width="9.140625" style="162"/>
    <col min="11778" max="11778" width="11.85546875" style="162" customWidth="1"/>
    <col min="11779" max="11779" width="13" style="162" customWidth="1"/>
    <col min="11780" max="11780" width="15.42578125" style="162" customWidth="1"/>
    <col min="11781" max="11781" width="19.140625" style="162" customWidth="1"/>
    <col min="11782" max="11782" width="4.7109375" style="162" customWidth="1"/>
    <col min="11783" max="11783" width="3.28515625" style="162" customWidth="1"/>
    <col min="11784" max="11784" width="21.7109375" style="162" customWidth="1"/>
    <col min="11785" max="11785" width="4.42578125" style="162" customWidth="1"/>
    <col min="11786" max="11786" width="32.7109375" style="162" customWidth="1"/>
    <col min="11787" max="11787" width="23" style="162" customWidth="1"/>
    <col min="11788" max="11788" width="3.85546875" style="162" customWidth="1"/>
    <col min="11789" max="11789" width="3.5703125" style="162" customWidth="1"/>
    <col min="11790" max="11790" width="6.7109375" style="162" customWidth="1"/>
    <col min="11791" max="11791" width="7.28515625" style="162" customWidth="1"/>
    <col min="11792" max="11792" width="8.85546875" style="162" customWidth="1"/>
    <col min="11793" max="11793" width="3.140625" style="162" customWidth="1"/>
    <col min="11794" max="11794" width="3.28515625" style="162" customWidth="1"/>
    <col min="11795" max="11795" width="2.5703125" style="162" customWidth="1"/>
    <col min="11796" max="11796" width="2.42578125" style="162" customWidth="1"/>
    <col min="11797" max="12033" width="9.140625" style="162"/>
    <col min="12034" max="12034" width="11.85546875" style="162" customWidth="1"/>
    <col min="12035" max="12035" width="13" style="162" customWidth="1"/>
    <col min="12036" max="12036" width="15.42578125" style="162" customWidth="1"/>
    <col min="12037" max="12037" width="19.140625" style="162" customWidth="1"/>
    <col min="12038" max="12038" width="4.7109375" style="162" customWidth="1"/>
    <col min="12039" max="12039" width="3.28515625" style="162" customWidth="1"/>
    <col min="12040" max="12040" width="21.7109375" style="162" customWidth="1"/>
    <col min="12041" max="12041" width="4.42578125" style="162" customWidth="1"/>
    <col min="12042" max="12042" width="32.7109375" style="162" customWidth="1"/>
    <col min="12043" max="12043" width="23" style="162" customWidth="1"/>
    <col min="12044" max="12044" width="3.85546875" style="162" customWidth="1"/>
    <col min="12045" max="12045" width="3.5703125" style="162" customWidth="1"/>
    <col min="12046" max="12046" width="6.7109375" style="162" customWidth="1"/>
    <col min="12047" max="12047" width="7.28515625" style="162" customWidth="1"/>
    <col min="12048" max="12048" width="8.85546875" style="162" customWidth="1"/>
    <col min="12049" max="12049" width="3.140625" style="162" customWidth="1"/>
    <col min="12050" max="12050" width="3.28515625" style="162" customWidth="1"/>
    <col min="12051" max="12051" width="2.5703125" style="162" customWidth="1"/>
    <col min="12052" max="12052" width="2.42578125" style="162" customWidth="1"/>
    <col min="12053" max="12289" width="9.140625" style="162"/>
    <col min="12290" max="12290" width="11.85546875" style="162" customWidth="1"/>
    <col min="12291" max="12291" width="13" style="162" customWidth="1"/>
    <col min="12292" max="12292" width="15.42578125" style="162" customWidth="1"/>
    <col min="12293" max="12293" width="19.140625" style="162" customWidth="1"/>
    <col min="12294" max="12294" width="4.7109375" style="162" customWidth="1"/>
    <col min="12295" max="12295" width="3.28515625" style="162" customWidth="1"/>
    <col min="12296" max="12296" width="21.7109375" style="162" customWidth="1"/>
    <col min="12297" max="12297" width="4.42578125" style="162" customWidth="1"/>
    <col min="12298" max="12298" width="32.7109375" style="162" customWidth="1"/>
    <col min="12299" max="12299" width="23" style="162" customWidth="1"/>
    <col min="12300" max="12300" width="3.85546875" style="162" customWidth="1"/>
    <col min="12301" max="12301" width="3.5703125" style="162" customWidth="1"/>
    <col min="12302" max="12302" width="6.7109375" style="162" customWidth="1"/>
    <col min="12303" max="12303" width="7.28515625" style="162" customWidth="1"/>
    <col min="12304" max="12304" width="8.85546875" style="162" customWidth="1"/>
    <col min="12305" max="12305" width="3.140625" style="162" customWidth="1"/>
    <col min="12306" max="12306" width="3.28515625" style="162" customWidth="1"/>
    <col min="12307" max="12307" width="2.5703125" style="162" customWidth="1"/>
    <col min="12308" max="12308" width="2.42578125" style="162" customWidth="1"/>
    <col min="12309" max="12545" width="9.140625" style="162"/>
    <col min="12546" max="12546" width="11.85546875" style="162" customWidth="1"/>
    <col min="12547" max="12547" width="13" style="162" customWidth="1"/>
    <col min="12548" max="12548" width="15.42578125" style="162" customWidth="1"/>
    <col min="12549" max="12549" width="19.140625" style="162" customWidth="1"/>
    <col min="12550" max="12550" width="4.7109375" style="162" customWidth="1"/>
    <col min="12551" max="12551" width="3.28515625" style="162" customWidth="1"/>
    <col min="12552" max="12552" width="21.7109375" style="162" customWidth="1"/>
    <col min="12553" max="12553" width="4.42578125" style="162" customWidth="1"/>
    <col min="12554" max="12554" width="32.7109375" style="162" customWidth="1"/>
    <col min="12555" max="12555" width="23" style="162" customWidth="1"/>
    <col min="12556" max="12556" width="3.85546875" style="162" customWidth="1"/>
    <col min="12557" max="12557" width="3.5703125" style="162" customWidth="1"/>
    <col min="12558" max="12558" width="6.7109375" style="162" customWidth="1"/>
    <col min="12559" max="12559" width="7.28515625" style="162" customWidth="1"/>
    <col min="12560" max="12560" width="8.85546875" style="162" customWidth="1"/>
    <col min="12561" max="12561" width="3.140625" style="162" customWidth="1"/>
    <col min="12562" max="12562" width="3.28515625" style="162" customWidth="1"/>
    <col min="12563" max="12563" width="2.5703125" style="162" customWidth="1"/>
    <col min="12564" max="12564" width="2.42578125" style="162" customWidth="1"/>
    <col min="12565" max="12801" width="9.140625" style="162"/>
    <col min="12802" max="12802" width="11.85546875" style="162" customWidth="1"/>
    <col min="12803" max="12803" width="13" style="162" customWidth="1"/>
    <col min="12804" max="12804" width="15.42578125" style="162" customWidth="1"/>
    <col min="12805" max="12805" width="19.140625" style="162" customWidth="1"/>
    <col min="12806" max="12806" width="4.7109375" style="162" customWidth="1"/>
    <col min="12807" max="12807" width="3.28515625" style="162" customWidth="1"/>
    <col min="12808" max="12808" width="21.7109375" style="162" customWidth="1"/>
    <col min="12809" max="12809" width="4.42578125" style="162" customWidth="1"/>
    <col min="12810" max="12810" width="32.7109375" style="162" customWidth="1"/>
    <col min="12811" max="12811" width="23" style="162" customWidth="1"/>
    <col min="12812" max="12812" width="3.85546875" style="162" customWidth="1"/>
    <col min="12813" max="12813" width="3.5703125" style="162" customWidth="1"/>
    <col min="12814" max="12814" width="6.7109375" style="162" customWidth="1"/>
    <col min="12815" max="12815" width="7.28515625" style="162" customWidth="1"/>
    <col min="12816" max="12816" width="8.85546875" style="162" customWidth="1"/>
    <col min="12817" max="12817" width="3.140625" style="162" customWidth="1"/>
    <col min="12818" max="12818" width="3.28515625" style="162" customWidth="1"/>
    <col min="12819" max="12819" width="2.5703125" style="162" customWidth="1"/>
    <col min="12820" max="12820" width="2.42578125" style="162" customWidth="1"/>
    <col min="12821" max="13057" width="9.140625" style="162"/>
    <col min="13058" max="13058" width="11.85546875" style="162" customWidth="1"/>
    <col min="13059" max="13059" width="13" style="162" customWidth="1"/>
    <col min="13060" max="13060" width="15.42578125" style="162" customWidth="1"/>
    <col min="13061" max="13061" width="19.140625" style="162" customWidth="1"/>
    <col min="13062" max="13062" width="4.7109375" style="162" customWidth="1"/>
    <col min="13063" max="13063" width="3.28515625" style="162" customWidth="1"/>
    <col min="13064" max="13064" width="21.7109375" style="162" customWidth="1"/>
    <col min="13065" max="13065" width="4.42578125" style="162" customWidth="1"/>
    <col min="13066" max="13066" width="32.7109375" style="162" customWidth="1"/>
    <col min="13067" max="13067" width="23" style="162" customWidth="1"/>
    <col min="13068" max="13068" width="3.85546875" style="162" customWidth="1"/>
    <col min="13069" max="13069" width="3.5703125" style="162" customWidth="1"/>
    <col min="13070" max="13070" width="6.7109375" style="162" customWidth="1"/>
    <col min="13071" max="13071" width="7.28515625" style="162" customWidth="1"/>
    <col min="13072" max="13072" width="8.85546875" style="162" customWidth="1"/>
    <col min="13073" max="13073" width="3.140625" style="162" customWidth="1"/>
    <col min="13074" max="13074" width="3.28515625" style="162" customWidth="1"/>
    <col min="13075" max="13075" width="2.5703125" style="162" customWidth="1"/>
    <col min="13076" max="13076" width="2.42578125" style="162" customWidth="1"/>
    <col min="13077" max="13313" width="9.140625" style="162"/>
    <col min="13314" max="13314" width="11.85546875" style="162" customWidth="1"/>
    <col min="13315" max="13315" width="13" style="162" customWidth="1"/>
    <col min="13316" max="13316" width="15.42578125" style="162" customWidth="1"/>
    <col min="13317" max="13317" width="19.140625" style="162" customWidth="1"/>
    <col min="13318" max="13318" width="4.7109375" style="162" customWidth="1"/>
    <col min="13319" max="13319" width="3.28515625" style="162" customWidth="1"/>
    <col min="13320" max="13320" width="21.7109375" style="162" customWidth="1"/>
    <col min="13321" max="13321" width="4.42578125" style="162" customWidth="1"/>
    <col min="13322" max="13322" width="32.7109375" style="162" customWidth="1"/>
    <col min="13323" max="13323" width="23" style="162" customWidth="1"/>
    <col min="13324" max="13324" width="3.85546875" style="162" customWidth="1"/>
    <col min="13325" max="13325" width="3.5703125" style="162" customWidth="1"/>
    <col min="13326" max="13326" width="6.7109375" style="162" customWidth="1"/>
    <col min="13327" max="13327" width="7.28515625" style="162" customWidth="1"/>
    <col min="13328" max="13328" width="8.85546875" style="162" customWidth="1"/>
    <col min="13329" max="13329" width="3.140625" style="162" customWidth="1"/>
    <col min="13330" max="13330" width="3.28515625" style="162" customWidth="1"/>
    <col min="13331" max="13331" width="2.5703125" style="162" customWidth="1"/>
    <col min="13332" max="13332" width="2.42578125" style="162" customWidth="1"/>
    <col min="13333" max="13569" width="9.140625" style="162"/>
    <col min="13570" max="13570" width="11.85546875" style="162" customWidth="1"/>
    <col min="13571" max="13571" width="13" style="162" customWidth="1"/>
    <col min="13572" max="13572" width="15.42578125" style="162" customWidth="1"/>
    <col min="13573" max="13573" width="19.140625" style="162" customWidth="1"/>
    <col min="13574" max="13574" width="4.7109375" style="162" customWidth="1"/>
    <col min="13575" max="13575" width="3.28515625" style="162" customWidth="1"/>
    <col min="13576" max="13576" width="21.7109375" style="162" customWidth="1"/>
    <col min="13577" max="13577" width="4.42578125" style="162" customWidth="1"/>
    <col min="13578" max="13578" width="32.7109375" style="162" customWidth="1"/>
    <col min="13579" max="13579" width="23" style="162" customWidth="1"/>
    <col min="13580" max="13580" width="3.85546875" style="162" customWidth="1"/>
    <col min="13581" max="13581" width="3.5703125" style="162" customWidth="1"/>
    <col min="13582" max="13582" width="6.7109375" style="162" customWidth="1"/>
    <col min="13583" max="13583" width="7.28515625" style="162" customWidth="1"/>
    <col min="13584" max="13584" width="8.85546875" style="162" customWidth="1"/>
    <col min="13585" max="13585" width="3.140625" style="162" customWidth="1"/>
    <col min="13586" max="13586" width="3.28515625" style="162" customWidth="1"/>
    <col min="13587" max="13587" width="2.5703125" style="162" customWidth="1"/>
    <col min="13588" max="13588" width="2.42578125" style="162" customWidth="1"/>
    <col min="13589" max="13825" width="9.140625" style="162"/>
    <col min="13826" max="13826" width="11.85546875" style="162" customWidth="1"/>
    <col min="13827" max="13827" width="13" style="162" customWidth="1"/>
    <col min="13828" max="13828" width="15.42578125" style="162" customWidth="1"/>
    <col min="13829" max="13829" width="19.140625" style="162" customWidth="1"/>
    <col min="13830" max="13830" width="4.7109375" style="162" customWidth="1"/>
    <col min="13831" max="13831" width="3.28515625" style="162" customWidth="1"/>
    <col min="13832" max="13832" width="21.7109375" style="162" customWidth="1"/>
    <col min="13833" max="13833" width="4.42578125" style="162" customWidth="1"/>
    <col min="13834" max="13834" width="32.7109375" style="162" customWidth="1"/>
    <col min="13835" max="13835" width="23" style="162" customWidth="1"/>
    <col min="13836" max="13836" width="3.85546875" style="162" customWidth="1"/>
    <col min="13837" max="13837" width="3.5703125" style="162" customWidth="1"/>
    <col min="13838" max="13838" width="6.7109375" style="162" customWidth="1"/>
    <col min="13839" max="13839" width="7.28515625" style="162" customWidth="1"/>
    <col min="13840" max="13840" width="8.85546875" style="162" customWidth="1"/>
    <col min="13841" max="13841" width="3.140625" style="162" customWidth="1"/>
    <col min="13842" max="13842" width="3.28515625" style="162" customWidth="1"/>
    <col min="13843" max="13843" width="2.5703125" style="162" customWidth="1"/>
    <col min="13844" max="13844" width="2.42578125" style="162" customWidth="1"/>
    <col min="13845" max="14081" width="9.140625" style="162"/>
    <col min="14082" max="14082" width="11.85546875" style="162" customWidth="1"/>
    <col min="14083" max="14083" width="13" style="162" customWidth="1"/>
    <col min="14084" max="14084" width="15.42578125" style="162" customWidth="1"/>
    <col min="14085" max="14085" width="19.140625" style="162" customWidth="1"/>
    <col min="14086" max="14086" width="4.7109375" style="162" customWidth="1"/>
    <col min="14087" max="14087" width="3.28515625" style="162" customWidth="1"/>
    <col min="14088" max="14088" width="21.7109375" style="162" customWidth="1"/>
    <col min="14089" max="14089" width="4.42578125" style="162" customWidth="1"/>
    <col min="14090" max="14090" width="32.7109375" style="162" customWidth="1"/>
    <col min="14091" max="14091" width="23" style="162" customWidth="1"/>
    <col min="14092" max="14092" width="3.85546875" style="162" customWidth="1"/>
    <col min="14093" max="14093" width="3.5703125" style="162" customWidth="1"/>
    <col min="14094" max="14094" width="6.7109375" style="162" customWidth="1"/>
    <col min="14095" max="14095" width="7.28515625" style="162" customWidth="1"/>
    <col min="14096" max="14096" width="8.85546875" style="162" customWidth="1"/>
    <col min="14097" max="14097" width="3.140625" style="162" customWidth="1"/>
    <col min="14098" max="14098" width="3.28515625" style="162" customWidth="1"/>
    <col min="14099" max="14099" width="2.5703125" style="162" customWidth="1"/>
    <col min="14100" max="14100" width="2.42578125" style="162" customWidth="1"/>
    <col min="14101" max="14337" width="9.140625" style="162"/>
    <col min="14338" max="14338" width="11.85546875" style="162" customWidth="1"/>
    <col min="14339" max="14339" width="13" style="162" customWidth="1"/>
    <col min="14340" max="14340" width="15.42578125" style="162" customWidth="1"/>
    <col min="14341" max="14341" width="19.140625" style="162" customWidth="1"/>
    <col min="14342" max="14342" width="4.7109375" style="162" customWidth="1"/>
    <col min="14343" max="14343" width="3.28515625" style="162" customWidth="1"/>
    <col min="14344" max="14344" width="21.7109375" style="162" customWidth="1"/>
    <col min="14345" max="14345" width="4.42578125" style="162" customWidth="1"/>
    <col min="14346" max="14346" width="32.7109375" style="162" customWidth="1"/>
    <col min="14347" max="14347" width="23" style="162" customWidth="1"/>
    <col min="14348" max="14348" width="3.85546875" style="162" customWidth="1"/>
    <col min="14349" max="14349" width="3.5703125" style="162" customWidth="1"/>
    <col min="14350" max="14350" width="6.7109375" style="162" customWidth="1"/>
    <col min="14351" max="14351" width="7.28515625" style="162" customWidth="1"/>
    <col min="14352" max="14352" width="8.85546875" style="162" customWidth="1"/>
    <col min="14353" max="14353" width="3.140625" style="162" customWidth="1"/>
    <col min="14354" max="14354" width="3.28515625" style="162" customWidth="1"/>
    <col min="14355" max="14355" width="2.5703125" style="162" customWidth="1"/>
    <col min="14356" max="14356" width="2.42578125" style="162" customWidth="1"/>
    <col min="14357" max="14593" width="9.140625" style="162"/>
    <col min="14594" max="14594" width="11.85546875" style="162" customWidth="1"/>
    <col min="14595" max="14595" width="13" style="162" customWidth="1"/>
    <col min="14596" max="14596" width="15.42578125" style="162" customWidth="1"/>
    <col min="14597" max="14597" width="19.140625" style="162" customWidth="1"/>
    <col min="14598" max="14598" width="4.7109375" style="162" customWidth="1"/>
    <col min="14599" max="14599" width="3.28515625" style="162" customWidth="1"/>
    <col min="14600" max="14600" width="21.7109375" style="162" customWidth="1"/>
    <col min="14601" max="14601" width="4.42578125" style="162" customWidth="1"/>
    <col min="14602" max="14602" width="32.7109375" style="162" customWidth="1"/>
    <col min="14603" max="14603" width="23" style="162" customWidth="1"/>
    <col min="14604" max="14604" width="3.85546875" style="162" customWidth="1"/>
    <col min="14605" max="14605" width="3.5703125" style="162" customWidth="1"/>
    <col min="14606" max="14606" width="6.7109375" style="162" customWidth="1"/>
    <col min="14607" max="14607" width="7.28515625" style="162" customWidth="1"/>
    <col min="14608" max="14608" width="8.85546875" style="162" customWidth="1"/>
    <col min="14609" max="14609" width="3.140625" style="162" customWidth="1"/>
    <col min="14610" max="14610" width="3.28515625" style="162" customWidth="1"/>
    <col min="14611" max="14611" width="2.5703125" style="162" customWidth="1"/>
    <col min="14612" max="14612" width="2.42578125" style="162" customWidth="1"/>
    <col min="14613" max="14849" width="9.140625" style="162"/>
    <col min="14850" max="14850" width="11.85546875" style="162" customWidth="1"/>
    <col min="14851" max="14851" width="13" style="162" customWidth="1"/>
    <col min="14852" max="14852" width="15.42578125" style="162" customWidth="1"/>
    <col min="14853" max="14853" width="19.140625" style="162" customWidth="1"/>
    <col min="14854" max="14854" width="4.7109375" style="162" customWidth="1"/>
    <col min="14855" max="14855" width="3.28515625" style="162" customWidth="1"/>
    <col min="14856" max="14856" width="21.7109375" style="162" customWidth="1"/>
    <col min="14857" max="14857" width="4.42578125" style="162" customWidth="1"/>
    <col min="14858" max="14858" width="32.7109375" style="162" customWidth="1"/>
    <col min="14859" max="14859" width="23" style="162" customWidth="1"/>
    <col min="14860" max="14860" width="3.85546875" style="162" customWidth="1"/>
    <col min="14861" max="14861" width="3.5703125" style="162" customWidth="1"/>
    <col min="14862" max="14862" width="6.7109375" style="162" customWidth="1"/>
    <col min="14863" max="14863" width="7.28515625" style="162" customWidth="1"/>
    <col min="14864" max="14864" width="8.85546875" style="162" customWidth="1"/>
    <col min="14865" max="14865" width="3.140625" style="162" customWidth="1"/>
    <col min="14866" max="14866" width="3.28515625" style="162" customWidth="1"/>
    <col min="14867" max="14867" width="2.5703125" style="162" customWidth="1"/>
    <col min="14868" max="14868" width="2.42578125" style="162" customWidth="1"/>
    <col min="14869" max="15105" width="9.140625" style="162"/>
    <col min="15106" max="15106" width="11.85546875" style="162" customWidth="1"/>
    <col min="15107" max="15107" width="13" style="162" customWidth="1"/>
    <col min="15108" max="15108" width="15.42578125" style="162" customWidth="1"/>
    <col min="15109" max="15109" width="19.140625" style="162" customWidth="1"/>
    <col min="15110" max="15110" width="4.7109375" style="162" customWidth="1"/>
    <col min="15111" max="15111" width="3.28515625" style="162" customWidth="1"/>
    <col min="15112" max="15112" width="21.7109375" style="162" customWidth="1"/>
    <col min="15113" max="15113" width="4.42578125" style="162" customWidth="1"/>
    <col min="15114" max="15114" width="32.7109375" style="162" customWidth="1"/>
    <col min="15115" max="15115" width="23" style="162" customWidth="1"/>
    <col min="15116" max="15116" width="3.85546875" style="162" customWidth="1"/>
    <col min="15117" max="15117" width="3.5703125" style="162" customWidth="1"/>
    <col min="15118" max="15118" width="6.7109375" style="162" customWidth="1"/>
    <col min="15119" max="15119" width="7.28515625" style="162" customWidth="1"/>
    <col min="15120" max="15120" width="8.85546875" style="162" customWidth="1"/>
    <col min="15121" max="15121" width="3.140625" style="162" customWidth="1"/>
    <col min="15122" max="15122" width="3.28515625" style="162" customWidth="1"/>
    <col min="15123" max="15123" width="2.5703125" style="162" customWidth="1"/>
    <col min="15124" max="15124" width="2.42578125" style="162" customWidth="1"/>
    <col min="15125" max="15361" width="9.140625" style="162"/>
    <col min="15362" max="15362" width="11.85546875" style="162" customWidth="1"/>
    <col min="15363" max="15363" width="13" style="162" customWidth="1"/>
    <col min="15364" max="15364" width="15.42578125" style="162" customWidth="1"/>
    <col min="15365" max="15365" width="19.140625" style="162" customWidth="1"/>
    <col min="15366" max="15366" width="4.7109375" style="162" customWidth="1"/>
    <col min="15367" max="15367" width="3.28515625" style="162" customWidth="1"/>
    <col min="15368" max="15368" width="21.7109375" style="162" customWidth="1"/>
    <col min="15369" max="15369" width="4.42578125" style="162" customWidth="1"/>
    <col min="15370" max="15370" width="32.7109375" style="162" customWidth="1"/>
    <col min="15371" max="15371" width="23" style="162" customWidth="1"/>
    <col min="15372" max="15372" width="3.85546875" style="162" customWidth="1"/>
    <col min="15373" max="15373" width="3.5703125" style="162" customWidth="1"/>
    <col min="15374" max="15374" width="6.7109375" style="162" customWidth="1"/>
    <col min="15375" max="15375" width="7.28515625" style="162" customWidth="1"/>
    <col min="15376" max="15376" width="8.85546875" style="162" customWidth="1"/>
    <col min="15377" max="15377" width="3.140625" style="162" customWidth="1"/>
    <col min="15378" max="15378" width="3.28515625" style="162" customWidth="1"/>
    <col min="15379" max="15379" width="2.5703125" style="162" customWidth="1"/>
    <col min="15380" max="15380" width="2.42578125" style="162" customWidth="1"/>
    <col min="15381" max="15617" width="9.140625" style="162"/>
    <col min="15618" max="15618" width="11.85546875" style="162" customWidth="1"/>
    <col min="15619" max="15619" width="13" style="162" customWidth="1"/>
    <col min="15620" max="15620" width="15.42578125" style="162" customWidth="1"/>
    <col min="15621" max="15621" width="19.140625" style="162" customWidth="1"/>
    <col min="15622" max="15622" width="4.7109375" style="162" customWidth="1"/>
    <col min="15623" max="15623" width="3.28515625" style="162" customWidth="1"/>
    <col min="15624" max="15624" width="21.7109375" style="162" customWidth="1"/>
    <col min="15625" max="15625" width="4.42578125" style="162" customWidth="1"/>
    <col min="15626" max="15626" width="32.7109375" style="162" customWidth="1"/>
    <col min="15627" max="15627" width="23" style="162" customWidth="1"/>
    <col min="15628" max="15628" width="3.85546875" style="162" customWidth="1"/>
    <col min="15629" max="15629" width="3.5703125" style="162" customWidth="1"/>
    <col min="15630" max="15630" width="6.7109375" style="162" customWidth="1"/>
    <col min="15631" max="15631" width="7.28515625" style="162" customWidth="1"/>
    <col min="15632" max="15632" width="8.85546875" style="162" customWidth="1"/>
    <col min="15633" max="15633" width="3.140625" style="162" customWidth="1"/>
    <col min="15634" max="15634" width="3.28515625" style="162" customWidth="1"/>
    <col min="15635" max="15635" width="2.5703125" style="162" customWidth="1"/>
    <col min="15636" max="15636" width="2.42578125" style="162" customWidth="1"/>
    <col min="15637" max="15873" width="9.140625" style="162"/>
    <col min="15874" max="15874" width="11.85546875" style="162" customWidth="1"/>
    <col min="15875" max="15875" width="13" style="162" customWidth="1"/>
    <col min="15876" max="15876" width="15.42578125" style="162" customWidth="1"/>
    <col min="15877" max="15877" width="19.140625" style="162" customWidth="1"/>
    <col min="15878" max="15878" width="4.7109375" style="162" customWidth="1"/>
    <col min="15879" max="15879" width="3.28515625" style="162" customWidth="1"/>
    <col min="15880" max="15880" width="21.7109375" style="162" customWidth="1"/>
    <col min="15881" max="15881" width="4.42578125" style="162" customWidth="1"/>
    <col min="15882" max="15882" width="32.7109375" style="162" customWidth="1"/>
    <col min="15883" max="15883" width="23" style="162" customWidth="1"/>
    <col min="15884" max="15884" width="3.85546875" style="162" customWidth="1"/>
    <col min="15885" max="15885" width="3.5703125" style="162" customWidth="1"/>
    <col min="15886" max="15886" width="6.7109375" style="162" customWidth="1"/>
    <col min="15887" max="15887" width="7.28515625" style="162" customWidth="1"/>
    <col min="15888" max="15888" width="8.85546875" style="162" customWidth="1"/>
    <col min="15889" max="15889" width="3.140625" style="162" customWidth="1"/>
    <col min="15890" max="15890" width="3.28515625" style="162" customWidth="1"/>
    <col min="15891" max="15891" width="2.5703125" style="162" customWidth="1"/>
    <col min="15892" max="15892" width="2.42578125" style="162" customWidth="1"/>
    <col min="15893" max="16129" width="9.140625" style="162"/>
    <col min="16130" max="16130" width="11.85546875" style="162" customWidth="1"/>
    <col min="16131" max="16131" width="13" style="162" customWidth="1"/>
    <col min="16132" max="16132" width="15.42578125" style="162" customWidth="1"/>
    <col min="16133" max="16133" width="19.140625" style="162" customWidth="1"/>
    <col min="16134" max="16134" width="4.7109375" style="162" customWidth="1"/>
    <col min="16135" max="16135" width="3.28515625" style="162" customWidth="1"/>
    <col min="16136" max="16136" width="21.7109375" style="162" customWidth="1"/>
    <col min="16137" max="16137" width="4.42578125" style="162" customWidth="1"/>
    <col min="16138" max="16138" width="32.7109375" style="162" customWidth="1"/>
    <col min="16139" max="16139" width="23" style="162" customWidth="1"/>
    <col min="16140" max="16140" width="3.85546875" style="162" customWidth="1"/>
    <col min="16141" max="16141" width="3.5703125" style="162" customWidth="1"/>
    <col min="16142" max="16142" width="6.7109375" style="162" customWidth="1"/>
    <col min="16143" max="16143" width="7.28515625" style="162" customWidth="1"/>
    <col min="16144" max="16144" width="8.85546875" style="162" customWidth="1"/>
    <col min="16145" max="16145" width="3.140625" style="162" customWidth="1"/>
    <col min="16146" max="16146" width="3.28515625" style="162" customWidth="1"/>
    <col min="16147" max="16147" width="2.5703125" style="162" customWidth="1"/>
    <col min="16148" max="16148" width="2.42578125" style="162" customWidth="1"/>
    <col min="16149" max="16384" width="9.140625" style="162"/>
  </cols>
  <sheetData>
    <row r="1" spans="1:20">
      <c r="A1" s="881" t="s">
        <v>205</v>
      </c>
      <c r="B1" s="882"/>
      <c r="C1" s="882"/>
      <c r="D1" s="882"/>
      <c r="E1" s="882"/>
      <c r="F1" s="882"/>
      <c r="G1" s="882"/>
      <c r="H1" s="882"/>
      <c r="I1" s="882"/>
      <c r="J1" s="882"/>
      <c r="K1" s="882"/>
      <c r="L1" s="882"/>
      <c r="M1" s="882"/>
      <c r="N1" s="882"/>
      <c r="O1" s="882"/>
      <c r="P1" s="882"/>
      <c r="Q1" s="882"/>
      <c r="R1" s="882"/>
      <c r="S1" s="882"/>
      <c r="T1" s="883"/>
    </row>
    <row r="2" spans="1:20" ht="15.75" thickBot="1">
      <c r="A2" s="884"/>
      <c r="B2" s="885"/>
      <c r="C2" s="885"/>
      <c r="D2" s="885"/>
      <c r="E2" s="885"/>
      <c r="F2" s="885"/>
      <c r="G2" s="885"/>
      <c r="H2" s="885"/>
      <c r="I2" s="885"/>
      <c r="J2" s="885"/>
      <c r="K2" s="885"/>
      <c r="L2" s="885"/>
      <c r="M2" s="885"/>
      <c r="N2" s="885"/>
      <c r="O2" s="885"/>
      <c r="P2" s="885"/>
      <c r="Q2" s="885"/>
      <c r="R2" s="885"/>
      <c r="S2" s="885"/>
      <c r="T2" s="886"/>
    </row>
    <row r="3" spans="1:20" s="216" customFormat="1" ht="36" customHeight="1">
      <c r="A3" s="887" t="s">
        <v>206</v>
      </c>
      <c r="B3" s="888"/>
      <c r="C3" s="778" t="s">
        <v>698</v>
      </c>
      <c r="D3" s="778"/>
      <c r="E3" s="777"/>
      <c r="F3" s="493"/>
      <c r="G3" s="889" t="s">
        <v>250</v>
      </c>
      <c r="H3" s="890"/>
      <c r="I3" s="890"/>
      <c r="J3" s="890"/>
      <c r="K3" s="890"/>
      <c r="L3" s="890"/>
      <c r="M3" s="890"/>
      <c r="N3" s="891"/>
      <c r="O3" s="892" t="s">
        <v>207</v>
      </c>
      <c r="P3" s="893"/>
      <c r="Q3" s="215" t="s">
        <v>801</v>
      </c>
      <c r="R3" s="894" t="s">
        <v>208</v>
      </c>
      <c r="S3" s="895"/>
      <c r="T3" s="896"/>
    </row>
    <row r="4" spans="1:20" s="216" customFormat="1" ht="30" customHeight="1">
      <c r="A4" s="887" t="s">
        <v>209</v>
      </c>
      <c r="B4" s="888"/>
      <c r="C4" s="779" t="s">
        <v>726</v>
      </c>
      <c r="D4" s="779"/>
      <c r="E4" s="780"/>
      <c r="F4" s="493"/>
      <c r="G4" s="900" t="s">
        <v>210</v>
      </c>
      <c r="H4" s="900"/>
      <c r="I4" s="900"/>
      <c r="J4" s="901" t="s">
        <v>727</v>
      </c>
      <c r="K4" s="901"/>
      <c r="L4" s="901"/>
      <c r="M4" s="901"/>
      <c r="N4" s="902"/>
      <c r="O4" s="892" t="s">
        <v>211</v>
      </c>
      <c r="P4" s="893"/>
      <c r="Q4" s="215"/>
      <c r="R4" s="897"/>
      <c r="S4" s="898"/>
      <c r="T4" s="899"/>
    </row>
    <row r="5" spans="1:20" s="216" customFormat="1" ht="36" customHeight="1" thickBot="1">
      <c r="A5" s="870" t="s">
        <v>622</v>
      </c>
      <c r="B5" s="871"/>
      <c r="C5" s="871"/>
      <c r="D5" s="871"/>
      <c r="E5" s="871"/>
      <c r="F5" s="871"/>
      <c r="G5" s="871"/>
      <c r="H5" s="871"/>
      <c r="I5" s="871"/>
      <c r="J5" s="872"/>
      <c r="K5" s="873" t="s">
        <v>620</v>
      </c>
      <c r="L5" s="874"/>
      <c r="M5" s="874"/>
      <c r="N5" s="875"/>
      <c r="O5" s="876" t="s">
        <v>604</v>
      </c>
      <c r="P5" s="877"/>
      <c r="Q5" s="877"/>
      <c r="R5" s="877"/>
      <c r="S5" s="877"/>
      <c r="T5" s="878"/>
    </row>
    <row r="6" spans="1:20" s="217" customFormat="1" ht="14.25">
      <c r="A6" s="879" t="s">
        <v>212</v>
      </c>
      <c r="B6" s="905" t="s">
        <v>213</v>
      </c>
      <c r="C6" s="916" t="s">
        <v>64</v>
      </c>
      <c r="D6" s="905" t="s">
        <v>22</v>
      </c>
      <c r="E6" s="905" t="s">
        <v>23</v>
      </c>
      <c r="F6" s="903" t="s">
        <v>214</v>
      </c>
      <c r="G6" s="921" t="s">
        <v>215</v>
      </c>
      <c r="H6" s="905" t="s">
        <v>216</v>
      </c>
      <c r="I6" s="903" t="s">
        <v>217</v>
      </c>
      <c r="J6" s="905" t="s">
        <v>218</v>
      </c>
      <c r="K6" s="905" t="s">
        <v>219</v>
      </c>
      <c r="L6" s="903" t="s">
        <v>220</v>
      </c>
      <c r="M6" s="903" t="s">
        <v>24</v>
      </c>
      <c r="N6" s="905" t="s">
        <v>221</v>
      </c>
      <c r="O6" s="905" t="s">
        <v>222</v>
      </c>
      <c r="P6" s="907" t="s">
        <v>223</v>
      </c>
      <c r="Q6" s="908"/>
      <c r="R6" s="908"/>
      <c r="S6" s="908"/>
      <c r="T6" s="909"/>
    </row>
    <row r="7" spans="1:20" s="217" customFormat="1" ht="42.75">
      <c r="A7" s="880"/>
      <c r="B7" s="906"/>
      <c r="C7" s="917"/>
      <c r="D7" s="906"/>
      <c r="E7" s="906"/>
      <c r="F7" s="904"/>
      <c r="G7" s="922"/>
      <c r="H7" s="906"/>
      <c r="I7" s="904"/>
      <c r="J7" s="906"/>
      <c r="K7" s="906"/>
      <c r="L7" s="904"/>
      <c r="M7" s="904"/>
      <c r="N7" s="906"/>
      <c r="O7" s="906"/>
      <c r="P7" s="218" t="s">
        <v>224</v>
      </c>
      <c r="Q7" s="219" t="s">
        <v>214</v>
      </c>
      <c r="R7" s="219" t="s">
        <v>217</v>
      </c>
      <c r="S7" s="219" t="s">
        <v>220</v>
      </c>
      <c r="T7" s="574" t="s">
        <v>24</v>
      </c>
    </row>
    <row r="8" spans="1:20" s="222" customFormat="1" ht="19.5">
      <c r="A8" s="910">
        <v>10</v>
      </c>
      <c r="B8" s="912" t="s">
        <v>256</v>
      </c>
      <c r="C8" s="914" t="s">
        <v>810</v>
      </c>
      <c r="D8" s="568" t="s">
        <v>225</v>
      </c>
      <c r="E8" s="914" t="s">
        <v>226</v>
      </c>
      <c r="F8" s="238">
        <v>4</v>
      </c>
      <c r="G8" s="930"/>
      <c r="H8" s="914" t="s">
        <v>268</v>
      </c>
      <c r="I8" s="238">
        <v>2</v>
      </c>
      <c r="J8" s="932" t="s">
        <v>257</v>
      </c>
      <c r="K8" s="914" t="s">
        <v>227</v>
      </c>
      <c r="L8" s="238">
        <v>5</v>
      </c>
      <c r="M8" s="304">
        <f t="shared" ref="M8:M26" si="0">L8*I8*F8</f>
        <v>40</v>
      </c>
      <c r="N8" s="220"/>
      <c r="O8" s="221"/>
      <c r="P8" s="221"/>
      <c r="Q8" s="221"/>
      <c r="R8" s="221"/>
      <c r="S8" s="221"/>
      <c r="T8" s="575"/>
    </row>
    <row r="9" spans="1:20" s="222" customFormat="1" ht="114.75" customHeight="1">
      <c r="A9" s="911"/>
      <c r="B9" s="913"/>
      <c r="C9" s="915"/>
      <c r="D9" s="568" t="s">
        <v>228</v>
      </c>
      <c r="E9" s="915"/>
      <c r="F9" s="238">
        <v>5</v>
      </c>
      <c r="G9" s="931"/>
      <c r="H9" s="915"/>
      <c r="I9" s="238">
        <v>3</v>
      </c>
      <c r="J9" s="933"/>
      <c r="K9" s="915"/>
      <c r="L9" s="238">
        <v>4</v>
      </c>
      <c r="M9" s="304">
        <f t="shared" si="0"/>
        <v>60</v>
      </c>
      <c r="N9" s="220"/>
      <c r="O9" s="221"/>
      <c r="P9" s="221"/>
      <c r="Q9" s="221"/>
      <c r="R9" s="221"/>
      <c r="S9" s="221"/>
      <c r="T9" s="575"/>
    </row>
    <row r="10" spans="1:20" s="224" customFormat="1" ht="78" customHeight="1">
      <c r="A10" s="923">
        <v>20</v>
      </c>
      <c r="B10" s="926" t="s">
        <v>103</v>
      </c>
      <c r="C10" s="914" t="s">
        <v>717</v>
      </c>
      <c r="D10" s="568" t="s">
        <v>228</v>
      </c>
      <c r="E10" s="223" t="s">
        <v>229</v>
      </c>
      <c r="F10" s="238">
        <v>3</v>
      </c>
      <c r="G10" s="220"/>
      <c r="H10" s="568" t="s">
        <v>258</v>
      </c>
      <c r="I10" s="238">
        <v>4</v>
      </c>
      <c r="J10" s="220" t="s">
        <v>271</v>
      </c>
      <c r="K10" s="568" t="s">
        <v>259</v>
      </c>
      <c r="L10" s="238">
        <v>5</v>
      </c>
      <c r="M10" s="304">
        <f>L10*I10*F10</f>
        <v>60</v>
      </c>
      <c r="N10" s="220"/>
      <c r="O10" s="221"/>
      <c r="P10" s="221"/>
      <c r="Q10" s="221"/>
      <c r="R10" s="221"/>
      <c r="S10" s="221"/>
      <c r="T10" s="575"/>
    </row>
    <row r="11" spans="1:20" s="222" customFormat="1" ht="84" customHeight="1">
      <c r="A11" s="924"/>
      <c r="B11" s="927"/>
      <c r="C11" s="915"/>
      <c r="D11" s="568" t="s">
        <v>225</v>
      </c>
      <c r="E11" s="223" t="s">
        <v>811</v>
      </c>
      <c r="F11" s="238">
        <v>5</v>
      </c>
      <c r="G11" s="220"/>
      <c r="H11" s="568" t="s">
        <v>230</v>
      </c>
      <c r="I11" s="238">
        <v>4</v>
      </c>
      <c r="J11" s="568" t="s">
        <v>272</v>
      </c>
      <c r="K11" s="568" t="s">
        <v>261</v>
      </c>
      <c r="L11" s="238">
        <v>4</v>
      </c>
      <c r="M11" s="304">
        <f t="shared" si="0"/>
        <v>80</v>
      </c>
      <c r="N11" s="220"/>
      <c r="O11" s="221"/>
      <c r="P11" s="221"/>
      <c r="Q11" s="221"/>
      <c r="R11" s="221"/>
      <c r="S11" s="221"/>
      <c r="T11" s="575"/>
    </row>
    <row r="12" spans="1:20" s="222" customFormat="1" ht="87" customHeight="1">
      <c r="A12" s="924"/>
      <c r="B12" s="927"/>
      <c r="C12" s="914" t="s">
        <v>718</v>
      </c>
      <c r="D12" s="225" t="s">
        <v>225</v>
      </c>
      <c r="E12" s="223" t="s">
        <v>812</v>
      </c>
      <c r="F12" s="238">
        <v>3</v>
      </c>
      <c r="G12" s="220"/>
      <c r="H12" s="605" t="s">
        <v>230</v>
      </c>
      <c r="I12" s="238">
        <v>4</v>
      </c>
      <c r="J12" s="605" t="s">
        <v>272</v>
      </c>
      <c r="K12" s="637" t="s">
        <v>768</v>
      </c>
      <c r="L12" s="238">
        <v>4</v>
      </c>
      <c r="M12" s="304">
        <f t="shared" ref="M12:M15" si="1">L12*I12*F12</f>
        <v>48</v>
      </c>
      <c r="N12" s="220"/>
      <c r="O12" s="221"/>
      <c r="P12" s="221"/>
      <c r="Q12" s="221"/>
      <c r="R12" s="221"/>
      <c r="S12" s="221"/>
      <c r="T12" s="575"/>
    </row>
    <row r="13" spans="1:20" s="222" customFormat="1" ht="87" customHeight="1">
      <c r="A13" s="924"/>
      <c r="B13" s="927"/>
      <c r="C13" s="915"/>
      <c r="D13" s="226" t="s">
        <v>232</v>
      </c>
      <c r="E13" s="226" t="s">
        <v>813</v>
      </c>
      <c r="F13" s="301">
        <v>5</v>
      </c>
      <c r="G13" s="226"/>
      <c r="H13" s="227" t="s">
        <v>269</v>
      </c>
      <c r="I13" s="301">
        <v>4</v>
      </c>
      <c r="J13" s="605" t="s">
        <v>272</v>
      </c>
      <c r="K13" s="605" t="s">
        <v>768</v>
      </c>
      <c r="L13" s="238">
        <v>4</v>
      </c>
      <c r="M13" s="304">
        <f t="shared" si="1"/>
        <v>80</v>
      </c>
      <c r="N13" s="220"/>
      <c r="O13" s="221"/>
      <c r="P13" s="221"/>
      <c r="Q13" s="221"/>
      <c r="R13" s="221"/>
      <c r="S13" s="221"/>
      <c r="T13" s="575"/>
    </row>
    <row r="14" spans="1:20" s="222" customFormat="1" ht="87" customHeight="1">
      <c r="A14" s="924"/>
      <c r="B14" s="927"/>
      <c r="C14" s="914" t="s">
        <v>722</v>
      </c>
      <c r="D14" s="225" t="s">
        <v>225</v>
      </c>
      <c r="E14" s="223" t="s">
        <v>814</v>
      </c>
      <c r="F14" s="238">
        <v>3</v>
      </c>
      <c r="G14" s="220"/>
      <c r="H14" s="605" t="s">
        <v>230</v>
      </c>
      <c r="I14" s="238">
        <v>4</v>
      </c>
      <c r="J14" s="605" t="s">
        <v>272</v>
      </c>
      <c r="K14" s="605" t="s">
        <v>769</v>
      </c>
      <c r="L14" s="238">
        <v>4</v>
      </c>
      <c r="M14" s="304">
        <f t="shared" si="1"/>
        <v>48</v>
      </c>
      <c r="N14" s="220"/>
      <c r="O14" s="221"/>
      <c r="P14" s="221"/>
      <c r="Q14" s="221"/>
      <c r="R14" s="221"/>
      <c r="S14" s="221"/>
      <c r="T14" s="575"/>
    </row>
    <row r="15" spans="1:20" s="222" customFormat="1" ht="84" customHeight="1" thickBot="1">
      <c r="A15" s="925"/>
      <c r="B15" s="928"/>
      <c r="C15" s="929"/>
      <c r="D15" s="578" t="s">
        <v>232</v>
      </c>
      <c r="E15" s="579" t="s">
        <v>813</v>
      </c>
      <c r="F15" s="580">
        <v>5</v>
      </c>
      <c r="G15" s="578"/>
      <c r="H15" s="581" t="s">
        <v>270</v>
      </c>
      <c r="I15" s="580">
        <v>4</v>
      </c>
      <c r="J15" s="582" t="s">
        <v>260</v>
      </c>
      <c r="K15" s="637" t="s">
        <v>769</v>
      </c>
      <c r="L15" s="583">
        <v>4</v>
      </c>
      <c r="M15" s="584">
        <f t="shared" si="1"/>
        <v>80</v>
      </c>
      <c r="N15" s="220"/>
      <c r="O15" s="221"/>
      <c r="P15" s="221"/>
      <c r="Q15" s="221"/>
      <c r="R15" s="221"/>
      <c r="S15" s="221"/>
      <c r="T15" s="575"/>
    </row>
    <row r="16" spans="1:20" s="222" customFormat="1" ht="61.5" customHeight="1">
      <c r="A16" s="576">
        <v>30</v>
      </c>
      <c r="B16" s="232" t="s">
        <v>96</v>
      </c>
      <c r="C16" s="233" t="s">
        <v>251</v>
      </c>
      <c r="D16" s="233" t="s">
        <v>98</v>
      </c>
      <c r="E16" s="233" t="s">
        <v>253</v>
      </c>
      <c r="F16" s="238">
        <v>3</v>
      </c>
      <c r="G16" s="239"/>
      <c r="H16" s="233" t="s">
        <v>444</v>
      </c>
      <c r="I16" s="238">
        <v>4</v>
      </c>
      <c r="J16" s="238" t="s">
        <v>445</v>
      </c>
      <c r="K16" s="233" t="s">
        <v>252</v>
      </c>
      <c r="L16" s="238">
        <v>5</v>
      </c>
      <c r="M16" s="304">
        <f t="shared" ref="M16" si="2">L16*I16*F16</f>
        <v>60</v>
      </c>
      <c r="N16" s="220"/>
      <c r="O16" s="221"/>
      <c r="P16" s="221"/>
      <c r="Q16" s="221"/>
      <c r="R16" s="221"/>
      <c r="S16" s="221"/>
      <c r="T16" s="575"/>
    </row>
    <row r="17" spans="1:20" s="222" customFormat="1" ht="102" customHeight="1">
      <c r="A17" s="918">
        <v>40</v>
      </c>
      <c r="B17" s="912" t="s">
        <v>231</v>
      </c>
      <c r="C17" s="914" t="s">
        <v>758</v>
      </c>
      <c r="D17" s="605" t="s">
        <v>228</v>
      </c>
      <c r="E17" s="223" t="s">
        <v>815</v>
      </c>
      <c r="F17" s="238">
        <v>5</v>
      </c>
      <c r="G17" s="220"/>
      <c r="H17" s="605" t="s">
        <v>258</v>
      </c>
      <c r="I17" s="238">
        <v>4</v>
      </c>
      <c r="J17" s="220" t="s">
        <v>271</v>
      </c>
      <c r="K17" s="637" t="s">
        <v>771</v>
      </c>
      <c r="L17" s="238">
        <v>4</v>
      </c>
      <c r="M17" s="304">
        <f>L17*I17*F17</f>
        <v>80</v>
      </c>
      <c r="N17" s="220"/>
      <c r="O17" s="221"/>
      <c r="P17" s="221"/>
      <c r="Q17" s="221"/>
      <c r="R17" s="221"/>
      <c r="S17" s="221"/>
      <c r="T17" s="575"/>
    </row>
    <row r="18" spans="1:20" s="222" customFormat="1" ht="95.25" customHeight="1">
      <c r="A18" s="919"/>
      <c r="B18" s="920"/>
      <c r="C18" s="915"/>
      <c r="D18" s="605" t="s">
        <v>225</v>
      </c>
      <c r="E18" s="223" t="s">
        <v>814</v>
      </c>
      <c r="F18" s="238">
        <v>4</v>
      </c>
      <c r="G18" s="220"/>
      <c r="H18" s="605" t="s">
        <v>230</v>
      </c>
      <c r="I18" s="238">
        <v>3</v>
      </c>
      <c r="J18" s="605" t="s">
        <v>272</v>
      </c>
      <c r="K18" s="637" t="s">
        <v>771</v>
      </c>
      <c r="L18" s="238">
        <v>4</v>
      </c>
      <c r="M18" s="304">
        <f>L18*I18*F18</f>
        <v>48</v>
      </c>
      <c r="N18" s="226"/>
      <c r="O18" s="228"/>
      <c r="P18" s="228"/>
      <c r="Q18" s="228"/>
      <c r="R18" s="228"/>
      <c r="S18" s="228"/>
      <c r="T18" s="577"/>
    </row>
    <row r="19" spans="1:20" s="222" customFormat="1" ht="90" customHeight="1">
      <c r="A19" s="919"/>
      <c r="B19" s="920"/>
      <c r="C19" s="914" t="s">
        <v>719</v>
      </c>
      <c r="D19" s="225" t="s">
        <v>225</v>
      </c>
      <c r="E19" s="223" t="s">
        <v>812</v>
      </c>
      <c r="F19" s="238">
        <v>3</v>
      </c>
      <c r="G19" s="220"/>
      <c r="H19" s="568" t="s">
        <v>230</v>
      </c>
      <c r="I19" s="238">
        <v>4</v>
      </c>
      <c r="J19" s="568" t="s">
        <v>272</v>
      </c>
      <c r="K19" s="605" t="s">
        <v>770</v>
      </c>
      <c r="L19" s="238">
        <v>4</v>
      </c>
      <c r="M19" s="304">
        <f t="shared" ref="M19:M22" si="3">L19*I19*F19</f>
        <v>48</v>
      </c>
      <c r="N19" s="220"/>
      <c r="O19" s="221"/>
      <c r="P19" s="221"/>
      <c r="Q19" s="221"/>
      <c r="R19" s="221"/>
      <c r="S19" s="221"/>
      <c r="T19" s="575"/>
    </row>
    <row r="20" spans="1:20" s="222" customFormat="1" ht="108" customHeight="1" thickBot="1">
      <c r="A20" s="919"/>
      <c r="B20" s="920"/>
      <c r="C20" s="929"/>
      <c r="D20" s="578" t="s">
        <v>232</v>
      </c>
      <c r="E20" s="579" t="s">
        <v>813</v>
      </c>
      <c r="F20" s="580">
        <v>5</v>
      </c>
      <c r="G20" s="578"/>
      <c r="H20" s="581" t="s">
        <v>270</v>
      </c>
      <c r="I20" s="580">
        <v>4</v>
      </c>
      <c r="J20" s="582" t="s">
        <v>260</v>
      </c>
      <c r="K20" s="637" t="s">
        <v>770</v>
      </c>
      <c r="L20" s="583">
        <v>4</v>
      </c>
      <c r="M20" s="584">
        <f t="shared" si="3"/>
        <v>80</v>
      </c>
      <c r="N20" s="585"/>
      <c r="O20" s="586"/>
      <c r="P20" s="586"/>
      <c r="Q20" s="586"/>
      <c r="R20" s="586"/>
      <c r="S20" s="586"/>
      <c r="T20" s="587"/>
    </row>
    <row r="21" spans="1:20" s="222" customFormat="1" ht="108" customHeight="1" thickBot="1">
      <c r="A21" s="919"/>
      <c r="B21" s="920"/>
      <c r="C21" s="681" t="s">
        <v>767</v>
      </c>
      <c r="D21" s="225" t="s">
        <v>816</v>
      </c>
      <c r="E21" s="679" t="s">
        <v>725</v>
      </c>
      <c r="F21" s="613">
        <v>3</v>
      </c>
      <c r="G21" s="613" t="s">
        <v>615</v>
      </c>
      <c r="H21" s="581" t="s">
        <v>270</v>
      </c>
      <c r="I21" s="580">
        <v>4</v>
      </c>
      <c r="J21" s="582" t="s">
        <v>260</v>
      </c>
      <c r="K21" s="680" t="s">
        <v>817</v>
      </c>
      <c r="L21" s="613">
        <v>4</v>
      </c>
      <c r="M21" s="584">
        <f t="shared" si="3"/>
        <v>48</v>
      </c>
      <c r="N21" s="614"/>
      <c r="O21" s="615"/>
      <c r="P21" s="615"/>
      <c r="Q21" s="615"/>
      <c r="R21" s="615"/>
      <c r="S21" s="615"/>
      <c r="T21" s="616"/>
    </row>
    <row r="22" spans="1:20" s="222" customFormat="1" ht="69" customHeight="1">
      <c r="A22" s="588">
        <v>50</v>
      </c>
      <c r="B22" s="589" t="s">
        <v>96</v>
      </c>
      <c r="C22" s="590" t="s">
        <v>251</v>
      </c>
      <c r="D22" s="590" t="s">
        <v>98</v>
      </c>
      <c r="E22" s="590" t="s">
        <v>253</v>
      </c>
      <c r="F22" s="591">
        <v>3</v>
      </c>
      <c r="G22" s="592"/>
      <c r="H22" s="590" t="s">
        <v>444</v>
      </c>
      <c r="I22" s="591">
        <v>4</v>
      </c>
      <c r="J22" s="591" t="s">
        <v>445</v>
      </c>
      <c r="K22" s="590" t="s">
        <v>252</v>
      </c>
      <c r="L22" s="591">
        <v>5</v>
      </c>
      <c r="M22" s="593">
        <f t="shared" si="3"/>
        <v>60</v>
      </c>
      <c r="N22" s="594"/>
      <c r="O22" s="595"/>
      <c r="P22" s="595"/>
      <c r="Q22" s="595"/>
      <c r="R22" s="595"/>
      <c r="S22" s="595"/>
      <c r="T22" s="596"/>
    </row>
    <row r="23" spans="1:20" s="222" customFormat="1" ht="69" customHeight="1">
      <c r="A23" s="918">
        <v>60</v>
      </c>
      <c r="B23" s="912" t="s">
        <v>233</v>
      </c>
      <c r="C23" s="939" t="s">
        <v>723</v>
      </c>
      <c r="D23" s="225" t="s">
        <v>225</v>
      </c>
      <c r="E23" s="223" t="s">
        <v>812</v>
      </c>
      <c r="F23" s="238">
        <v>3</v>
      </c>
      <c r="G23" s="220"/>
      <c r="H23" s="568" t="s">
        <v>230</v>
      </c>
      <c r="I23" s="238">
        <v>4</v>
      </c>
      <c r="J23" s="568" t="s">
        <v>272</v>
      </c>
      <c r="K23" s="637" t="s">
        <v>770</v>
      </c>
      <c r="L23" s="238">
        <v>4</v>
      </c>
      <c r="M23" s="304">
        <f t="shared" si="0"/>
        <v>48</v>
      </c>
      <c r="N23" s="220"/>
      <c r="O23" s="221"/>
      <c r="P23" s="221"/>
      <c r="Q23" s="221"/>
      <c r="R23" s="221"/>
      <c r="S23" s="221"/>
      <c r="T23" s="575"/>
    </row>
    <row r="24" spans="1:20" s="222" customFormat="1" ht="69" customHeight="1" thickBot="1">
      <c r="A24" s="919"/>
      <c r="B24" s="920"/>
      <c r="C24" s="939"/>
      <c r="D24" s="226" t="s">
        <v>232</v>
      </c>
      <c r="E24" s="223" t="s">
        <v>813</v>
      </c>
      <c r="F24" s="301">
        <v>5</v>
      </c>
      <c r="G24" s="226"/>
      <c r="H24" s="227" t="s">
        <v>270</v>
      </c>
      <c r="I24" s="301">
        <v>4</v>
      </c>
      <c r="J24" s="568" t="s">
        <v>260</v>
      </c>
      <c r="K24" s="637" t="s">
        <v>770</v>
      </c>
      <c r="L24" s="238">
        <v>4</v>
      </c>
      <c r="M24" s="304">
        <f t="shared" si="0"/>
        <v>80</v>
      </c>
      <c r="N24" s="220"/>
      <c r="O24" s="221"/>
      <c r="P24" s="221"/>
      <c r="Q24" s="221"/>
      <c r="R24" s="221"/>
      <c r="S24" s="221"/>
      <c r="T24" s="575"/>
    </row>
    <row r="25" spans="1:20" s="222" customFormat="1" ht="69" customHeight="1" thickBot="1">
      <c r="A25" s="919"/>
      <c r="B25" s="920"/>
      <c r="C25" s="681" t="s">
        <v>767</v>
      </c>
      <c r="D25" s="225" t="s">
        <v>816</v>
      </c>
      <c r="E25" s="679" t="s">
        <v>725</v>
      </c>
      <c r="F25" s="613">
        <v>4</v>
      </c>
      <c r="G25" s="613" t="s">
        <v>615</v>
      </c>
      <c r="H25" s="581" t="s">
        <v>270</v>
      </c>
      <c r="I25" s="580">
        <v>4</v>
      </c>
      <c r="J25" s="582" t="s">
        <v>260</v>
      </c>
      <c r="K25" s="680" t="s">
        <v>817</v>
      </c>
      <c r="L25" s="613">
        <v>4</v>
      </c>
      <c r="M25" s="584">
        <f t="shared" si="0"/>
        <v>64</v>
      </c>
      <c r="N25" s="614"/>
      <c r="O25" s="221"/>
      <c r="P25" s="221"/>
      <c r="Q25" s="221"/>
      <c r="R25" s="221"/>
      <c r="S25" s="221"/>
      <c r="T25" s="575"/>
    </row>
    <row r="26" spans="1:20" s="222" customFormat="1" ht="69" customHeight="1">
      <c r="A26" s="576">
        <v>70</v>
      </c>
      <c r="B26" s="232" t="s">
        <v>96</v>
      </c>
      <c r="C26" s="233" t="s">
        <v>251</v>
      </c>
      <c r="D26" s="233" t="s">
        <v>98</v>
      </c>
      <c r="E26" s="233" t="s">
        <v>253</v>
      </c>
      <c r="F26" s="238">
        <v>3</v>
      </c>
      <c r="G26" s="239"/>
      <c r="H26" s="233" t="s">
        <v>444</v>
      </c>
      <c r="I26" s="238">
        <v>4</v>
      </c>
      <c r="J26" s="238" t="s">
        <v>445</v>
      </c>
      <c r="K26" s="233" t="s">
        <v>252</v>
      </c>
      <c r="L26" s="238">
        <v>5</v>
      </c>
      <c r="M26" s="304">
        <f t="shared" si="0"/>
        <v>60</v>
      </c>
      <c r="N26" s="220"/>
      <c r="O26" s="221"/>
      <c r="P26" s="221"/>
      <c r="Q26" s="221"/>
      <c r="R26" s="221"/>
      <c r="S26" s="221"/>
      <c r="T26" s="575"/>
    </row>
    <row r="27" spans="1:20" s="222" customFormat="1" ht="69" customHeight="1">
      <c r="A27" s="918">
        <v>80</v>
      </c>
      <c r="B27" s="912" t="s">
        <v>97</v>
      </c>
      <c r="C27" s="568" t="s">
        <v>234</v>
      </c>
      <c r="D27" s="223" t="s">
        <v>235</v>
      </c>
      <c r="E27" s="223" t="s">
        <v>236</v>
      </c>
      <c r="F27" s="302">
        <v>4</v>
      </c>
      <c r="G27" s="223"/>
      <c r="H27" s="223" t="s">
        <v>237</v>
      </c>
      <c r="I27" s="302">
        <v>2</v>
      </c>
      <c r="J27" s="223" t="s">
        <v>238</v>
      </c>
      <c r="K27" s="223" t="s">
        <v>239</v>
      </c>
      <c r="L27" s="302">
        <v>5</v>
      </c>
      <c r="M27" s="302">
        <f t="shared" ref="M27:M28" si="4">L27*I27*F27</f>
        <v>40</v>
      </c>
      <c r="N27" s="220"/>
      <c r="O27" s="221"/>
      <c r="P27" s="221"/>
      <c r="Q27" s="221"/>
      <c r="R27" s="221"/>
      <c r="S27" s="221"/>
      <c r="T27" s="575"/>
    </row>
    <row r="28" spans="1:20" s="222" customFormat="1" ht="69" customHeight="1">
      <c r="A28" s="942"/>
      <c r="B28" s="913"/>
      <c r="C28" s="568" t="s">
        <v>93</v>
      </c>
      <c r="D28" s="223" t="s">
        <v>254</v>
      </c>
      <c r="E28" s="223" t="s">
        <v>262</v>
      </c>
      <c r="F28" s="302">
        <v>3</v>
      </c>
      <c r="G28" s="223"/>
      <c r="H28" s="223" t="s">
        <v>255</v>
      </c>
      <c r="I28" s="302">
        <v>4</v>
      </c>
      <c r="J28" s="223" t="s">
        <v>263</v>
      </c>
      <c r="K28" s="223" t="s">
        <v>240</v>
      </c>
      <c r="L28" s="302">
        <v>3</v>
      </c>
      <c r="M28" s="302">
        <f t="shared" si="4"/>
        <v>36</v>
      </c>
      <c r="N28" s="220"/>
      <c r="O28" s="221"/>
      <c r="P28" s="221"/>
      <c r="Q28" s="221"/>
      <c r="R28" s="221"/>
      <c r="S28" s="221"/>
      <c r="T28" s="575"/>
    </row>
    <row r="29" spans="1:20" s="222" customFormat="1" ht="69" customHeight="1">
      <c r="A29" s="918">
        <v>90</v>
      </c>
      <c r="B29" s="912" t="s">
        <v>241</v>
      </c>
      <c r="C29" s="914" t="s">
        <v>242</v>
      </c>
      <c r="D29" s="940" t="s">
        <v>243</v>
      </c>
      <c r="E29" s="223" t="s">
        <v>264</v>
      </c>
      <c r="F29" s="302">
        <v>4</v>
      </c>
      <c r="G29" s="223"/>
      <c r="H29" s="223" t="s">
        <v>244</v>
      </c>
      <c r="I29" s="302">
        <v>3</v>
      </c>
      <c r="J29" s="223" t="s">
        <v>245</v>
      </c>
      <c r="K29" s="223" t="s">
        <v>246</v>
      </c>
      <c r="L29" s="302">
        <v>4</v>
      </c>
      <c r="M29" s="302">
        <v>48</v>
      </c>
      <c r="N29" s="220"/>
      <c r="O29" s="221"/>
      <c r="P29" s="221"/>
      <c r="Q29" s="221"/>
      <c r="R29" s="221"/>
      <c r="S29" s="221"/>
      <c r="T29" s="575"/>
    </row>
    <row r="30" spans="1:20" s="222" customFormat="1" ht="69" customHeight="1">
      <c r="A30" s="942"/>
      <c r="B30" s="913"/>
      <c r="C30" s="915"/>
      <c r="D30" s="941"/>
      <c r="E30" s="223" t="s">
        <v>265</v>
      </c>
      <c r="F30" s="302">
        <v>5</v>
      </c>
      <c r="G30" s="223"/>
      <c r="H30" s="223" t="s">
        <v>247</v>
      </c>
      <c r="I30" s="302">
        <v>3</v>
      </c>
      <c r="J30" s="223" t="s">
        <v>248</v>
      </c>
      <c r="K30" s="223" t="s">
        <v>249</v>
      </c>
      <c r="L30" s="302">
        <v>5</v>
      </c>
      <c r="M30" s="302">
        <f>F30*I30*L30</f>
        <v>75</v>
      </c>
      <c r="N30" s="220"/>
      <c r="O30" s="221"/>
      <c r="P30" s="221"/>
      <c r="Q30" s="221"/>
      <c r="R30" s="221"/>
      <c r="S30" s="221"/>
      <c r="T30" s="575"/>
    </row>
    <row r="31" spans="1:20">
      <c r="A31"/>
      <c r="B31" s="240"/>
      <c r="C31"/>
      <c r="D31"/>
      <c r="E31"/>
      <c r="F31" s="303"/>
      <c r="G31"/>
      <c r="H31"/>
      <c r="I31" s="303"/>
      <c r="J31"/>
      <c r="K31"/>
      <c r="L31" s="303"/>
      <c r="M31" s="303"/>
      <c r="N31"/>
      <c r="O31"/>
      <c r="P31"/>
      <c r="Q31"/>
      <c r="R31"/>
      <c r="S31" s="162"/>
      <c r="T31" s="162"/>
    </row>
    <row r="32" spans="1:20" ht="15.75" thickBot="1">
      <c r="A32" s="936" t="s">
        <v>182</v>
      </c>
      <c r="B32" s="937"/>
      <c r="C32" s="937"/>
      <c r="D32" s="937"/>
      <c r="E32" s="937"/>
      <c r="F32" s="937"/>
      <c r="G32" s="937"/>
      <c r="H32" s="937"/>
      <c r="I32" s="937"/>
      <c r="J32" s="937"/>
      <c r="K32" s="937"/>
      <c r="L32" s="937"/>
      <c r="M32" s="937"/>
      <c r="N32" s="937"/>
      <c r="O32" s="938"/>
      <c r="S32" s="162"/>
      <c r="T32" s="162"/>
    </row>
    <row r="33" spans="1:15" s="229" customFormat="1" ht="15.75" thickBot="1">
      <c r="A33" s="651" t="s">
        <v>780</v>
      </c>
      <c r="B33" s="652" t="s">
        <v>781</v>
      </c>
      <c r="C33" s="652" t="s">
        <v>183</v>
      </c>
      <c r="D33" s="652"/>
      <c r="E33" s="653"/>
      <c r="F33" s="653"/>
      <c r="G33" s="653"/>
      <c r="H33" s="653"/>
      <c r="I33" s="654"/>
      <c r="J33" s="653"/>
      <c r="K33" s="653"/>
      <c r="L33" s="653"/>
      <c r="M33" s="653"/>
      <c r="N33" s="653"/>
      <c r="O33" s="655"/>
    </row>
    <row r="34" spans="1:15">
      <c r="A34" s="261">
        <v>0</v>
      </c>
      <c r="B34" s="656" t="s">
        <v>782</v>
      </c>
      <c r="C34" s="657" t="s">
        <v>783</v>
      </c>
      <c r="D34" s="657"/>
      <c r="E34" s="658"/>
      <c r="F34" s="658"/>
      <c r="G34" s="658"/>
      <c r="H34" s="658"/>
      <c r="I34" s="659"/>
      <c r="J34" s="658"/>
      <c r="K34" s="658"/>
      <c r="L34" s="658"/>
      <c r="M34" s="658"/>
      <c r="N34" s="658"/>
      <c r="O34" s="660"/>
    </row>
    <row r="35" spans="1:15" ht="16.5" thickBot="1">
      <c r="A35" s="661"/>
      <c r="B35" s="662"/>
      <c r="C35" s="662"/>
      <c r="D35" s="662"/>
      <c r="E35" s="262"/>
      <c r="F35" s="262"/>
      <c r="G35" s="262"/>
      <c r="H35" s="262"/>
      <c r="I35" s="262"/>
      <c r="J35" s="262"/>
      <c r="K35" s="262"/>
      <c r="L35" s="262"/>
      <c r="M35" s="262"/>
      <c r="N35" s="262"/>
      <c r="O35" s="263"/>
    </row>
    <row r="36" spans="1:15" ht="15.75">
      <c r="A36" s="663"/>
      <c r="B36" s="664" t="s">
        <v>181</v>
      </c>
      <c r="C36" s="664" t="s">
        <v>784</v>
      </c>
      <c r="D36" s="665"/>
      <c r="E36" s="262"/>
      <c r="F36" s="262"/>
      <c r="G36" s="262"/>
      <c r="H36" s="262"/>
      <c r="I36" s="262"/>
      <c r="J36" s="262"/>
      <c r="K36" s="262"/>
      <c r="L36" s="934" t="s">
        <v>164</v>
      </c>
      <c r="M36" s="935"/>
      <c r="N36" s="664" t="s">
        <v>785</v>
      </c>
      <c r="O36" s="665"/>
    </row>
    <row r="37" spans="1:15" ht="15.75" thickBot="1">
      <c r="A37" s="600"/>
      <c r="B37" s="236"/>
      <c r="C37" s="236"/>
      <c r="D37" s="601"/>
      <c r="E37" s="172"/>
      <c r="F37" s="172"/>
      <c r="G37" s="172"/>
      <c r="H37" s="172"/>
      <c r="I37" s="172"/>
      <c r="J37" s="172"/>
      <c r="K37" s="172"/>
      <c r="L37" s="171"/>
      <c r="M37" s="171"/>
      <c r="N37" s="172"/>
      <c r="O37" s="666"/>
    </row>
    <row r="38" spans="1:15" ht="15.75" thickBot="1">
      <c r="A38" s="667"/>
      <c r="B38" s="668" t="s">
        <v>374</v>
      </c>
      <c r="C38" s="668"/>
      <c r="D38" s="669"/>
      <c r="E38" s="236"/>
      <c r="F38" s="236"/>
      <c r="G38" s="236"/>
      <c r="H38" s="236"/>
      <c r="I38" s="236"/>
      <c r="J38" s="236"/>
      <c r="K38" s="236"/>
      <c r="L38" s="235"/>
      <c r="M38" s="235"/>
      <c r="N38" s="236"/>
      <c r="O38" s="237"/>
    </row>
    <row r="39" spans="1:15">
      <c r="A39"/>
      <c r="B39"/>
      <c r="C39"/>
      <c r="D39"/>
      <c r="E39"/>
      <c r="F39"/>
      <c r="G39"/>
      <c r="H39"/>
      <c r="I39"/>
      <c r="J39"/>
      <c r="K39"/>
      <c r="L39"/>
      <c r="M39"/>
      <c r="N39"/>
      <c r="O39"/>
    </row>
  </sheetData>
  <mergeCells count="58">
    <mergeCell ref="L36:M36"/>
    <mergeCell ref="A32:O32"/>
    <mergeCell ref="B23:B25"/>
    <mergeCell ref="C23:C24"/>
    <mergeCell ref="D29:D30"/>
    <mergeCell ref="A27:A28"/>
    <mergeCell ref="B27:B28"/>
    <mergeCell ref="A29:A30"/>
    <mergeCell ref="B29:B30"/>
    <mergeCell ref="C29:C30"/>
    <mergeCell ref="A23:A25"/>
    <mergeCell ref="K8:K9"/>
    <mergeCell ref="C17:C18"/>
    <mergeCell ref="G8:G9"/>
    <mergeCell ref="J8:J9"/>
    <mergeCell ref="C19:C20"/>
    <mergeCell ref="A17:A21"/>
    <mergeCell ref="B17:B21"/>
    <mergeCell ref="G6:G7"/>
    <mergeCell ref="H6:H7"/>
    <mergeCell ref="I6:I7"/>
    <mergeCell ref="A10:A15"/>
    <mergeCell ref="B10:B15"/>
    <mergeCell ref="C10:C11"/>
    <mergeCell ref="C12:C13"/>
    <mergeCell ref="C14:C15"/>
    <mergeCell ref="J6:J7"/>
    <mergeCell ref="A8:A9"/>
    <mergeCell ref="B8:B9"/>
    <mergeCell ref="C8:C9"/>
    <mergeCell ref="E8:E9"/>
    <mergeCell ref="H8:H9"/>
    <mergeCell ref="B6:B7"/>
    <mergeCell ref="C6:C7"/>
    <mergeCell ref="D6:D7"/>
    <mergeCell ref="E6:E7"/>
    <mergeCell ref="F6:F7"/>
    <mergeCell ref="N6:N7"/>
    <mergeCell ref="O6:O7"/>
    <mergeCell ref="P6:T6"/>
    <mergeCell ref="K6:K7"/>
    <mergeCell ref="L6:L7"/>
    <mergeCell ref="A5:J5"/>
    <mergeCell ref="K5:N5"/>
    <mergeCell ref="O5:T5"/>
    <mergeCell ref="A6:A7"/>
    <mergeCell ref="A1:T2"/>
    <mergeCell ref="A3:B3"/>
    <mergeCell ref="G3:N3"/>
    <mergeCell ref="O3:P3"/>
    <mergeCell ref="R3:T4"/>
    <mergeCell ref="A4:B4"/>
    <mergeCell ref="G4:I4"/>
    <mergeCell ref="J4:N4"/>
    <mergeCell ref="O4:P4"/>
    <mergeCell ref="C3:E3"/>
    <mergeCell ref="C4:E4"/>
    <mergeCell ref="M6:M7"/>
  </mergeCells>
  <pageMargins left="0.39370078740157483" right="0" top="0" bottom="0" header="0" footer="0"/>
  <pageSetup paperSize="9"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97"/>
  <sheetViews>
    <sheetView topLeftCell="A73" zoomScale="50" zoomScaleNormal="50" zoomScaleSheetLayoutView="25" workbookViewId="0">
      <selection activeCell="L46" sqref="L46"/>
    </sheetView>
  </sheetViews>
  <sheetFormatPr defaultRowHeight="15"/>
  <cols>
    <col min="1" max="1" width="7.7109375" customWidth="1"/>
    <col min="2" max="2" width="20.5703125" customWidth="1"/>
    <col min="3" max="3" width="21.28515625" customWidth="1"/>
    <col min="4" max="4" width="10.28515625" customWidth="1"/>
    <col min="5" max="5" width="57" customWidth="1"/>
    <col min="6" max="6" width="46.5703125" customWidth="1"/>
    <col min="7" max="7" width="8.5703125" customWidth="1"/>
    <col min="8" max="8" width="57.5703125" customWidth="1"/>
    <col min="9" max="9" width="8.140625" customWidth="1"/>
    <col min="10" max="10" width="39.140625" customWidth="1"/>
    <col min="11" max="11" width="11.28515625" customWidth="1"/>
    <col min="12" max="12" width="45.7109375" customWidth="1"/>
    <col min="13" max="13" width="42.5703125" customWidth="1"/>
    <col min="14" max="14" width="40.7109375" customWidth="1"/>
    <col min="15" max="15" width="48.42578125" customWidth="1"/>
    <col min="257" max="257" width="6.140625" customWidth="1"/>
    <col min="258" max="258" width="18.7109375" customWidth="1"/>
    <col min="259" max="259" width="20.28515625" customWidth="1"/>
    <col min="260" max="260" width="5.7109375" customWidth="1"/>
    <col min="261" max="261" width="13.28515625" customWidth="1"/>
    <col min="262" max="262" width="19" customWidth="1"/>
    <col min="263" max="263" width="4" customWidth="1"/>
    <col min="264" max="264" width="21.42578125" customWidth="1"/>
    <col min="265" max="265" width="4.28515625" customWidth="1"/>
    <col min="266" max="266" width="15.5703125" customWidth="1"/>
    <col min="267" max="267" width="9.42578125" customWidth="1"/>
    <col min="268" max="268" width="13.85546875" customWidth="1"/>
    <col min="269" max="269" width="13.28515625" customWidth="1"/>
    <col min="270" max="271" width="15.7109375" customWidth="1"/>
    <col min="513" max="513" width="6.140625" customWidth="1"/>
    <col min="514" max="514" width="18.7109375" customWidth="1"/>
    <col min="515" max="515" width="20.28515625" customWidth="1"/>
    <col min="516" max="516" width="5.7109375" customWidth="1"/>
    <col min="517" max="517" width="13.28515625" customWidth="1"/>
    <col min="518" max="518" width="19" customWidth="1"/>
    <col min="519" max="519" width="4" customWidth="1"/>
    <col min="520" max="520" width="21.42578125" customWidth="1"/>
    <col min="521" max="521" width="4.28515625" customWidth="1"/>
    <col min="522" max="522" width="15.5703125" customWidth="1"/>
    <col min="523" max="523" width="9.42578125" customWidth="1"/>
    <col min="524" max="524" width="13.85546875" customWidth="1"/>
    <col min="525" max="525" width="13.28515625" customWidth="1"/>
    <col min="526" max="527" width="15.7109375" customWidth="1"/>
    <col min="769" max="769" width="6.140625" customWidth="1"/>
    <col min="770" max="770" width="18.7109375" customWidth="1"/>
    <col min="771" max="771" width="20.28515625" customWidth="1"/>
    <col min="772" max="772" width="5.7109375" customWidth="1"/>
    <col min="773" max="773" width="13.28515625" customWidth="1"/>
    <col min="774" max="774" width="19" customWidth="1"/>
    <col min="775" max="775" width="4" customWidth="1"/>
    <col min="776" max="776" width="21.42578125" customWidth="1"/>
    <col min="777" max="777" width="4.28515625" customWidth="1"/>
    <col min="778" max="778" width="15.5703125" customWidth="1"/>
    <col min="779" max="779" width="9.42578125" customWidth="1"/>
    <col min="780" max="780" width="13.85546875" customWidth="1"/>
    <col min="781" max="781" width="13.28515625" customWidth="1"/>
    <col min="782" max="783" width="15.7109375" customWidth="1"/>
    <col min="1025" max="1025" width="6.140625" customWidth="1"/>
    <col min="1026" max="1026" width="18.7109375" customWidth="1"/>
    <col min="1027" max="1027" width="20.28515625" customWidth="1"/>
    <col min="1028" max="1028" width="5.7109375" customWidth="1"/>
    <col min="1029" max="1029" width="13.28515625" customWidth="1"/>
    <col min="1030" max="1030" width="19" customWidth="1"/>
    <col min="1031" max="1031" width="4" customWidth="1"/>
    <col min="1032" max="1032" width="21.42578125" customWidth="1"/>
    <col min="1033" max="1033" width="4.28515625" customWidth="1"/>
    <col min="1034" max="1034" width="15.5703125" customWidth="1"/>
    <col min="1035" max="1035" width="9.42578125" customWidth="1"/>
    <col min="1036" max="1036" width="13.85546875" customWidth="1"/>
    <col min="1037" max="1037" width="13.28515625" customWidth="1"/>
    <col min="1038" max="1039" width="15.7109375" customWidth="1"/>
    <col min="1281" max="1281" width="6.140625" customWidth="1"/>
    <col min="1282" max="1282" width="18.7109375" customWidth="1"/>
    <col min="1283" max="1283" width="20.28515625" customWidth="1"/>
    <col min="1284" max="1284" width="5.7109375" customWidth="1"/>
    <col min="1285" max="1285" width="13.28515625" customWidth="1"/>
    <col min="1286" max="1286" width="19" customWidth="1"/>
    <col min="1287" max="1287" width="4" customWidth="1"/>
    <col min="1288" max="1288" width="21.42578125" customWidth="1"/>
    <col min="1289" max="1289" width="4.28515625" customWidth="1"/>
    <col min="1290" max="1290" width="15.5703125" customWidth="1"/>
    <col min="1291" max="1291" width="9.42578125" customWidth="1"/>
    <col min="1292" max="1292" width="13.85546875" customWidth="1"/>
    <col min="1293" max="1293" width="13.28515625" customWidth="1"/>
    <col min="1294" max="1295" width="15.7109375" customWidth="1"/>
    <col min="1537" max="1537" width="6.140625" customWidth="1"/>
    <col min="1538" max="1538" width="18.7109375" customWidth="1"/>
    <col min="1539" max="1539" width="20.28515625" customWidth="1"/>
    <col min="1540" max="1540" width="5.7109375" customWidth="1"/>
    <col min="1541" max="1541" width="13.28515625" customWidth="1"/>
    <col min="1542" max="1542" width="19" customWidth="1"/>
    <col min="1543" max="1543" width="4" customWidth="1"/>
    <col min="1544" max="1544" width="21.42578125" customWidth="1"/>
    <col min="1545" max="1545" width="4.28515625" customWidth="1"/>
    <col min="1546" max="1546" width="15.5703125" customWidth="1"/>
    <col min="1547" max="1547" width="9.42578125" customWidth="1"/>
    <col min="1548" max="1548" width="13.85546875" customWidth="1"/>
    <col min="1549" max="1549" width="13.28515625" customWidth="1"/>
    <col min="1550" max="1551" width="15.7109375" customWidth="1"/>
    <col min="1793" max="1793" width="6.140625" customWidth="1"/>
    <col min="1794" max="1794" width="18.7109375" customWidth="1"/>
    <col min="1795" max="1795" width="20.28515625" customWidth="1"/>
    <col min="1796" max="1796" width="5.7109375" customWidth="1"/>
    <col min="1797" max="1797" width="13.28515625" customWidth="1"/>
    <col min="1798" max="1798" width="19" customWidth="1"/>
    <col min="1799" max="1799" width="4" customWidth="1"/>
    <col min="1800" max="1800" width="21.42578125" customWidth="1"/>
    <col min="1801" max="1801" width="4.28515625" customWidth="1"/>
    <col min="1802" max="1802" width="15.5703125" customWidth="1"/>
    <col min="1803" max="1803" width="9.42578125" customWidth="1"/>
    <col min="1804" max="1804" width="13.85546875" customWidth="1"/>
    <col min="1805" max="1805" width="13.28515625" customWidth="1"/>
    <col min="1806" max="1807" width="15.7109375" customWidth="1"/>
    <col min="2049" max="2049" width="6.140625" customWidth="1"/>
    <col min="2050" max="2050" width="18.7109375" customWidth="1"/>
    <col min="2051" max="2051" width="20.28515625" customWidth="1"/>
    <col min="2052" max="2052" width="5.7109375" customWidth="1"/>
    <col min="2053" max="2053" width="13.28515625" customWidth="1"/>
    <col min="2054" max="2054" width="19" customWidth="1"/>
    <col min="2055" max="2055" width="4" customWidth="1"/>
    <col min="2056" max="2056" width="21.42578125" customWidth="1"/>
    <col min="2057" max="2057" width="4.28515625" customWidth="1"/>
    <col min="2058" max="2058" width="15.5703125" customWidth="1"/>
    <col min="2059" max="2059" width="9.42578125" customWidth="1"/>
    <col min="2060" max="2060" width="13.85546875" customWidth="1"/>
    <col min="2061" max="2061" width="13.28515625" customWidth="1"/>
    <col min="2062" max="2063" width="15.7109375" customWidth="1"/>
    <col min="2305" max="2305" width="6.140625" customWidth="1"/>
    <col min="2306" max="2306" width="18.7109375" customWidth="1"/>
    <col min="2307" max="2307" width="20.28515625" customWidth="1"/>
    <col min="2308" max="2308" width="5.7109375" customWidth="1"/>
    <col min="2309" max="2309" width="13.28515625" customWidth="1"/>
    <col min="2310" max="2310" width="19" customWidth="1"/>
    <col min="2311" max="2311" width="4" customWidth="1"/>
    <col min="2312" max="2312" width="21.42578125" customWidth="1"/>
    <col min="2313" max="2313" width="4.28515625" customWidth="1"/>
    <col min="2314" max="2314" width="15.5703125" customWidth="1"/>
    <col min="2315" max="2315" width="9.42578125" customWidth="1"/>
    <col min="2316" max="2316" width="13.85546875" customWidth="1"/>
    <col min="2317" max="2317" width="13.28515625" customWidth="1"/>
    <col min="2318" max="2319" width="15.7109375" customWidth="1"/>
    <col min="2561" max="2561" width="6.140625" customWidth="1"/>
    <col min="2562" max="2562" width="18.7109375" customWidth="1"/>
    <col min="2563" max="2563" width="20.28515625" customWidth="1"/>
    <col min="2564" max="2564" width="5.7109375" customWidth="1"/>
    <col min="2565" max="2565" width="13.28515625" customWidth="1"/>
    <col min="2566" max="2566" width="19" customWidth="1"/>
    <col min="2567" max="2567" width="4" customWidth="1"/>
    <col min="2568" max="2568" width="21.42578125" customWidth="1"/>
    <col min="2569" max="2569" width="4.28515625" customWidth="1"/>
    <col min="2570" max="2570" width="15.5703125" customWidth="1"/>
    <col min="2571" max="2571" width="9.42578125" customWidth="1"/>
    <col min="2572" max="2572" width="13.85546875" customWidth="1"/>
    <col min="2573" max="2573" width="13.28515625" customWidth="1"/>
    <col min="2574" max="2575" width="15.7109375" customWidth="1"/>
    <col min="2817" max="2817" width="6.140625" customWidth="1"/>
    <col min="2818" max="2818" width="18.7109375" customWidth="1"/>
    <col min="2819" max="2819" width="20.28515625" customWidth="1"/>
    <col min="2820" max="2820" width="5.7109375" customWidth="1"/>
    <col min="2821" max="2821" width="13.28515625" customWidth="1"/>
    <col min="2822" max="2822" width="19" customWidth="1"/>
    <col min="2823" max="2823" width="4" customWidth="1"/>
    <col min="2824" max="2824" width="21.42578125" customWidth="1"/>
    <col min="2825" max="2825" width="4.28515625" customWidth="1"/>
    <col min="2826" max="2826" width="15.5703125" customWidth="1"/>
    <col min="2827" max="2827" width="9.42578125" customWidth="1"/>
    <col min="2828" max="2828" width="13.85546875" customWidth="1"/>
    <col min="2829" max="2829" width="13.28515625" customWidth="1"/>
    <col min="2830" max="2831" width="15.7109375" customWidth="1"/>
    <col min="3073" max="3073" width="6.140625" customWidth="1"/>
    <col min="3074" max="3074" width="18.7109375" customWidth="1"/>
    <col min="3075" max="3075" width="20.28515625" customWidth="1"/>
    <col min="3076" max="3076" width="5.7109375" customWidth="1"/>
    <col min="3077" max="3077" width="13.28515625" customWidth="1"/>
    <col min="3078" max="3078" width="19" customWidth="1"/>
    <col min="3079" max="3079" width="4" customWidth="1"/>
    <col min="3080" max="3080" width="21.42578125" customWidth="1"/>
    <col min="3081" max="3081" width="4.28515625" customWidth="1"/>
    <col min="3082" max="3082" width="15.5703125" customWidth="1"/>
    <col min="3083" max="3083" width="9.42578125" customWidth="1"/>
    <col min="3084" max="3084" width="13.85546875" customWidth="1"/>
    <col min="3085" max="3085" width="13.28515625" customWidth="1"/>
    <col min="3086" max="3087" width="15.7109375" customWidth="1"/>
    <col min="3329" max="3329" width="6.140625" customWidth="1"/>
    <col min="3330" max="3330" width="18.7109375" customWidth="1"/>
    <col min="3331" max="3331" width="20.28515625" customWidth="1"/>
    <col min="3332" max="3332" width="5.7109375" customWidth="1"/>
    <col min="3333" max="3333" width="13.28515625" customWidth="1"/>
    <col min="3334" max="3334" width="19" customWidth="1"/>
    <col min="3335" max="3335" width="4" customWidth="1"/>
    <col min="3336" max="3336" width="21.42578125" customWidth="1"/>
    <col min="3337" max="3337" width="4.28515625" customWidth="1"/>
    <col min="3338" max="3338" width="15.5703125" customWidth="1"/>
    <col min="3339" max="3339" width="9.42578125" customWidth="1"/>
    <col min="3340" max="3340" width="13.85546875" customWidth="1"/>
    <col min="3341" max="3341" width="13.28515625" customWidth="1"/>
    <col min="3342" max="3343" width="15.7109375" customWidth="1"/>
    <col min="3585" max="3585" width="6.140625" customWidth="1"/>
    <col min="3586" max="3586" width="18.7109375" customWidth="1"/>
    <col min="3587" max="3587" width="20.28515625" customWidth="1"/>
    <col min="3588" max="3588" width="5.7109375" customWidth="1"/>
    <col min="3589" max="3589" width="13.28515625" customWidth="1"/>
    <col min="3590" max="3590" width="19" customWidth="1"/>
    <col min="3591" max="3591" width="4" customWidth="1"/>
    <col min="3592" max="3592" width="21.42578125" customWidth="1"/>
    <col min="3593" max="3593" width="4.28515625" customWidth="1"/>
    <col min="3594" max="3594" width="15.5703125" customWidth="1"/>
    <col min="3595" max="3595" width="9.42578125" customWidth="1"/>
    <col min="3596" max="3596" width="13.85546875" customWidth="1"/>
    <col min="3597" max="3597" width="13.28515625" customWidth="1"/>
    <col min="3598" max="3599" width="15.7109375" customWidth="1"/>
    <col min="3841" max="3841" width="6.140625" customWidth="1"/>
    <col min="3842" max="3842" width="18.7109375" customWidth="1"/>
    <col min="3843" max="3843" width="20.28515625" customWidth="1"/>
    <col min="3844" max="3844" width="5.7109375" customWidth="1"/>
    <col min="3845" max="3845" width="13.28515625" customWidth="1"/>
    <col min="3846" max="3846" width="19" customWidth="1"/>
    <col min="3847" max="3847" width="4" customWidth="1"/>
    <col min="3848" max="3848" width="21.42578125" customWidth="1"/>
    <col min="3849" max="3849" width="4.28515625" customWidth="1"/>
    <col min="3850" max="3850" width="15.5703125" customWidth="1"/>
    <col min="3851" max="3851" width="9.42578125" customWidth="1"/>
    <col min="3852" max="3852" width="13.85546875" customWidth="1"/>
    <col min="3853" max="3853" width="13.28515625" customWidth="1"/>
    <col min="3854" max="3855" width="15.7109375" customWidth="1"/>
    <col min="4097" max="4097" width="6.140625" customWidth="1"/>
    <col min="4098" max="4098" width="18.7109375" customWidth="1"/>
    <col min="4099" max="4099" width="20.28515625" customWidth="1"/>
    <col min="4100" max="4100" width="5.7109375" customWidth="1"/>
    <col min="4101" max="4101" width="13.28515625" customWidth="1"/>
    <col min="4102" max="4102" width="19" customWidth="1"/>
    <col min="4103" max="4103" width="4" customWidth="1"/>
    <col min="4104" max="4104" width="21.42578125" customWidth="1"/>
    <col min="4105" max="4105" width="4.28515625" customWidth="1"/>
    <col min="4106" max="4106" width="15.5703125" customWidth="1"/>
    <col min="4107" max="4107" width="9.42578125" customWidth="1"/>
    <col min="4108" max="4108" width="13.85546875" customWidth="1"/>
    <col min="4109" max="4109" width="13.28515625" customWidth="1"/>
    <col min="4110" max="4111" width="15.7109375" customWidth="1"/>
    <col min="4353" max="4353" width="6.140625" customWidth="1"/>
    <col min="4354" max="4354" width="18.7109375" customWidth="1"/>
    <col min="4355" max="4355" width="20.28515625" customWidth="1"/>
    <col min="4356" max="4356" width="5.7109375" customWidth="1"/>
    <col min="4357" max="4357" width="13.28515625" customWidth="1"/>
    <col min="4358" max="4358" width="19" customWidth="1"/>
    <col min="4359" max="4359" width="4" customWidth="1"/>
    <col min="4360" max="4360" width="21.42578125" customWidth="1"/>
    <col min="4361" max="4361" width="4.28515625" customWidth="1"/>
    <col min="4362" max="4362" width="15.5703125" customWidth="1"/>
    <col min="4363" max="4363" width="9.42578125" customWidth="1"/>
    <col min="4364" max="4364" width="13.85546875" customWidth="1"/>
    <col min="4365" max="4365" width="13.28515625" customWidth="1"/>
    <col min="4366" max="4367" width="15.7109375" customWidth="1"/>
    <col min="4609" max="4609" width="6.140625" customWidth="1"/>
    <col min="4610" max="4610" width="18.7109375" customWidth="1"/>
    <col min="4611" max="4611" width="20.28515625" customWidth="1"/>
    <col min="4612" max="4612" width="5.7109375" customWidth="1"/>
    <col min="4613" max="4613" width="13.28515625" customWidth="1"/>
    <col min="4614" max="4614" width="19" customWidth="1"/>
    <col min="4615" max="4615" width="4" customWidth="1"/>
    <col min="4616" max="4616" width="21.42578125" customWidth="1"/>
    <col min="4617" max="4617" width="4.28515625" customWidth="1"/>
    <col min="4618" max="4618" width="15.5703125" customWidth="1"/>
    <col min="4619" max="4619" width="9.42578125" customWidth="1"/>
    <col min="4620" max="4620" width="13.85546875" customWidth="1"/>
    <col min="4621" max="4621" width="13.28515625" customWidth="1"/>
    <col min="4622" max="4623" width="15.7109375" customWidth="1"/>
    <col min="4865" max="4865" width="6.140625" customWidth="1"/>
    <col min="4866" max="4866" width="18.7109375" customWidth="1"/>
    <col min="4867" max="4867" width="20.28515625" customWidth="1"/>
    <col min="4868" max="4868" width="5.7109375" customWidth="1"/>
    <col min="4869" max="4869" width="13.28515625" customWidth="1"/>
    <col min="4870" max="4870" width="19" customWidth="1"/>
    <col min="4871" max="4871" width="4" customWidth="1"/>
    <col min="4872" max="4872" width="21.42578125" customWidth="1"/>
    <col min="4873" max="4873" width="4.28515625" customWidth="1"/>
    <col min="4874" max="4874" width="15.5703125" customWidth="1"/>
    <col min="4875" max="4875" width="9.42578125" customWidth="1"/>
    <col min="4876" max="4876" width="13.85546875" customWidth="1"/>
    <col min="4877" max="4877" width="13.28515625" customWidth="1"/>
    <col min="4878" max="4879" width="15.7109375" customWidth="1"/>
    <col min="5121" max="5121" width="6.140625" customWidth="1"/>
    <col min="5122" max="5122" width="18.7109375" customWidth="1"/>
    <col min="5123" max="5123" width="20.28515625" customWidth="1"/>
    <col min="5124" max="5124" width="5.7109375" customWidth="1"/>
    <col min="5125" max="5125" width="13.28515625" customWidth="1"/>
    <col min="5126" max="5126" width="19" customWidth="1"/>
    <col min="5127" max="5127" width="4" customWidth="1"/>
    <col min="5128" max="5128" width="21.42578125" customWidth="1"/>
    <col min="5129" max="5129" width="4.28515625" customWidth="1"/>
    <col min="5130" max="5130" width="15.5703125" customWidth="1"/>
    <col min="5131" max="5131" width="9.42578125" customWidth="1"/>
    <col min="5132" max="5132" width="13.85546875" customWidth="1"/>
    <col min="5133" max="5133" width="13.28515625" customWidth="1"/>
    <col min="5134" max="5135" width="15.7109375" customWidth="1"/>
    <col min="5377" max="5377" width="6.140625" customWidth="1"/>
    <col min="5378" max="5378" width="18.7109375" customWidth="1"/>
    <col min="5379" max="5379" width="20.28515625" customWidth="1"/>
    <col min="5380" max="5380" width="5.7109375" customWidth="1"/>
    <col min="5381" max="5381" width="13.28515625" customWidth="1"/>
    <col min="5382" max="5382" width="19" customWidth="1"/>
    <col min="5383" max="5383" width="4" customWidth="1"/>
    <col min="5384" max="5384" width="21.42578125" customWidth="1"/>
    <col min="5385" max="5385" width="4.28515625" customWidth="1"/>
    <col min="5386" max="5386" width="15.5703125" customWidth="1"/>
    <col min="5387" max="5387" width="9.42578125" customWidth="1"/>
    <col min="5388" max="5388" width="13.85546875" customWidth="1"/>
    <col min="5389" max="5389" width="13.28515625" customWidth="1"/>
    <col min="5390" max="5391" width="15.7109375" customWidth="1"/>
    <col min="5633" max="5633" width="6.140625" customWidth="1"/>
    <col min="5634" max="5634" width="18.7109375" customWidth="1"/>
    <col min="5635" max="5635" width="20.28515625" customWidth="1"/>
    <col min="5636" max="5636" width="5.7109375" customWidth="1"/>
    <col min="5637" max="5637" width="13.28515625" customWidth="1"/>
    <col min="5638" max="5638" width="19" customWidth="1"/>
    <col min="5639" max="5639" width="4" customWidth="1"/>
    <col min="5640" max="5640" width="21.42578125" customWidth="1"/>
    <col min="5641" max="5641" width="4.28515625" customWidth="1"/>
    <col min="5642" max="5642" width="15.5703125" customWidth="1"/>
    <col min="5643" max="5643" width="9.42578125" customWidth="1"/>
    <col min="5644" max="5644" width="13.85546875" customWidth="1"/>
    <col min="5645" max="5645" width="13.28515625" customWidth="1"/>
    <col min="5646" max="5647" width="15.7109375" customWidth="1"/>
    <col min="5889" max="5889" width="6.140625" customWidth="1"/>
    <col min="5890" max="5890" width="18.7109375" customWidth="1"/>
    <col min="5891" max="5891" width="20.28515625" customWidth="1"/>
    <col min="5892" max="5892" width="5.7109375" customWidth="1"/>
    <col min="5893" max="5893" width="13.28515625" customWidth="1"/>
    <col min="5894" max="5894" width="19" customWidth="1"/>
    <col min="5895" max="5895" width="4" customWidth="1"/>
    <col min="5896" max="5896" width="21.42578125" customWidth="1"/>
    <col min="5897" max="5897" width="4.28515625" customWidth="1"/>
    <col min="5898" max="5898" width="15.5703125" customWidth="1"/>
    <col min="5899" max="5899" width="9.42578125" customWidth="1"/>
    <col min="5900" max="5900" width="13.85546875" customWidth="1"/>
    <col min="5901" max="5901" width="13.28515625" customWidth="1"/>
    <col min="5902" max="5903" width="15.7109375" customWidth="1"/>
    <col min="6145" max="6145" width="6.140625" customWidth="1"/>
    <col min="6146" max="6146" width="18.7109375" customWidth="1"/>
    <col min="6147" max="6147" width="20.28515625" customWidth="1"/>
    <col min="6148" max="6148" width="5.7109375" customWidth="1"/>
    <col min="6149" max="6149" width="13.28515625" customWidth="1"/>
    <col min="6150" max="6150" width="19" customWidth="1"/>
    <col min="6151" max="6151" width="4" customWidth="1"/>
    <col min="6152" max="6152" width="21.42578125" customWidth="1"/>
    <col min="6153" max="6153" width="4.28515625" customWidth="1"/>
    <col min="6154" max="6154" width="15.5703125" customWidth="1"/>
    <col min="6155" max="6155" width="9.42578125" customWidth="1"/>
    <col min="6156" max="6156" width="13.85546875" customWidth="1"/>
    <col min="6157" max="6157" width="13.28515625" customWidth="1"/>
    <col min="6158" max="6159" width="15.7109375" customWidth="1"/>
    <col min="6401" max="6401" width="6.140625" customWidth="1"/>
    <col min="6402" max="6402" width="18.7109375" customWidth="1"/>
    <col min="6403" max="6403" width="20.28515625" customWidth="1"/>
    <col min="6404" max="6404" width="5.7109375" customWidth="1"/>
    <col min="6405" max="6405" width="13.28515625" customWidth="1"/>
    <col min="6406" max="6406" width="19" customWidth="1"/>
    <col min="6407" max="6407" width="4" customWidth="1"/>
    <col min="6408" max="6408" width="21.42578125" customWidth="1"/>
    <col min="6409" max="6409" width="4.28515625" customWidth="1"/>
    <col min="6410" max="6410" width="15.5703125" customWidth="1"/>
    <col min="6411" max="6411" width="9.42578125" customWidth="1"/>
    <col min="6412" max="6412" width="13.85546875" customWidth="1"/>
    <col min="6413" max="6413" width="13.28515625" customWidth="1"/>
    <col min="6414" max="6415" width="15.7109375" customWidth="1"/>
    <col min="6657" max="6657" width="6.140625" customWidth="1"/>
    <col min="6658" max="6658" width="18.7109375" customWidth="1"/>
    <col min="6659" max="6659" width="20.28515625" customWidth="1"/>
    <col min="6660" max="6660" width="5.7109375" customWidth="1"/>
    <col min="6661" max="6661" width="13.28515625" customWidth="1"/>
    <col min="6662" max="6662" width="19" customWidth="1"/>
    <col min="6663" max="6663" width="4" customWidth="1"/>
    <col min="6664" max="6664" width="21.42578125" customWidth="1"/>
    <col min="6665" max="6665" width="4.28515625" customWidth="1"/>
    <col min="6666" max="6666" width="15.5703125" customWidth="1"/>
    <col min="6667" max="6667" width="9.42578125" customWidth="1"/>
    <col min="6668" max="6668" width="13.85546875" customWidth="1"/>
    <col min="6669" max="6669" width="13.28515625" customWidth="1"/>
    <col min="6670" max="6671" width="15.7109375" customWidth="1"/>
    <col min="6913" max="6913" width="6.140625" customWidth="1"/>
    <col min="6914" max="6914" width="18.7109375" customWidth="1"/>
    <col min="6915" max="6915" width="20.28515625" customWidth="1"/>
    <col min="6916" max="6916" width="5.7109375" customWidth="1"/>
    <col min="6917" max="6917" width="13.28515625" customWidth="1"/>
    <col min="6918" max="6918" width="19" customWidth="1"/>
    <col min="6919" max="6919" width="4" customWidth="1"/>
    <col min="6920" max="6920" width="21.42578125" customWidth="1"/>
    <col min="6921" max="6921" width="4.28515625" customWidth="1"/>
    <col min="6922" max="6922" width="15.5703125" customWidth="1"/>
    <col min="6923" max="6923" width="9.42578125" customWidth="1"/>
    <col min="6924" max="6924" width="13.85546875" customWidth="1"/>
    <col min="6925" max="6925" width="13.28515625" customWidth="1"/>
    <col min="6926" max="6927" width="15.7109375" customWidth="1"/>
    <col min="7169" max="7169" width="6.140625" customWidth="1"/>
    <col min="7170" max="7170" width="18.7109375" customWidth="1"/>
    <col min="7171" max="7171" width="20.28515625" customWidth="1"/>
    <col min="7172" max="7172" width="5.7109375" customWidth="1"/>
    <col min="7173" max="7173" width="13.28515625" customWidth="1"/>
    <col min="7174" max="7174" width="19" customWidth="1"/>
    <col min="7175" max="7175" width="4" customWidth="1"/>
    <col min="7176" max="7176" width="21.42578125" customWidth="1"/>
    <col min="7177" max="7177" width="4.28515625" customWidth="1"/>
    <col min="7178" max="7178" width="15.5703125" customWidth="1"/>
    <col min="7179" max="7179" width="9.42578125" customWidth="1"/>
    <col min="7180" max="7180" width="13.85546875" customWidth="1"/>
    <col min="7181" max="7181" width="13.28515625" customWidth="1"/>
    <col min="7182" max="7183" width="15.7109375" customWidth="1"/>
    <col min="7425" max="7425" width="6.140625" customWidth="1"/>
    <col min="7426" max="7426" width="18.7109375" customWidth="1"/>
    <col min="7427" max="7427" width="20.28515625" customWidth="1"/>
    <col min="7428" max="7428" width="5.7109375" customWidth="1"/>
    <col min="7429" max="7429" width="13.28515625" customWidth="1"/>
    <col min="7430" max="7430" width="19" customWidth="1"/>
    <col min="7431" max="7431" width="4" customWidth="1"/>
    <col min="7432" max="7432" width="21.42578125" customWidth="1"/>
    <col min="7433" max="7433" width="4.28515625" customWidth="1"/>
    <col min="7434" max="7434" width="15.5703125" customWidth="1"/>
    <col min="7435" max="7435" width="9.42578125" customWidth="1"/>
    <col min="7436" max="7436" width="13.85546875" customWidth="1"/>
    <col min="7437" max="7437" width="13.28515625" customWidth="1"/>
    <col min="7438" max="7439" width="15.7109375" customWidth="1"/>
    <col min="7681" max="7681" width="6.140625" customWidth="1"/>
    <col min="7682" max="7682" width="18.7109375" customWidth="1"/>
    <col min="7683" max="7683" width="20.28515625" customWidth="1"/>
    <col min="7684" max="7684" width="5.7109375" customWidth="1"/>
    <col min="7685" max="7685" width="13.28515625" customWidth="1"/>
    <col min="7686" max="7686" width="19" customWidth="1"/>
    <col min="7687" max="7687" width="4" customWidth="1"/>
    <col min="7688" max="7688" width="21.42578125" customWidth="1"/>
    <col min="7689" max="7689" width="4.28515625" customWidth="1"/>
    <col min="7690" max="7690" width="15.5703125" customWidth="1"/>
    <col min="7691" max="7691" width="9.42578125" customWidth="1"/>
    <col min="7692" max="7692" width="13.85546875" customWidth="1"/>
    <col min="7693" max="7693" width="13.28515625" customWidth="1"/>
    <col min="7694" max="7695" width="15.7109375" customWidth="1"/>
    <col min="7937" max="7937" width="6.140625" customWidth="1"/>
    <col min="7938" max="7938" width="18.7109375" customWidth="1"/>
    <col min="7939" max="7939" width="20.28515625" customWidth="1"/>
    <col min="7940" max="7940" width="5.7109375" customWidth="1"/>
    <col min="7941" max="7941" width="13.28515625" customWidth="1"/>
    <col min="7942" max="7942" width="19" customWidth="1"/>
    <col min="7943" max="7943" width="4" customWidth="1"/>
    <col min="7944" max="7944" width="21.42578125" customWidth="1"/>
    <col min="7945" max="7945" width="4.28515625" customWidth="1"/>
    <col min="7946" max="7946" width="15.5703125" customWidth="1"/>
    <col min="7947" max="7947" width="9.42578125" customWidth="1"/>
    <col min="7948" max="7948" width="13.85546875" customWidth="1"/>
    <col min="7949" max="7949" width="13.28515625" customWidth="1"/>
    <col min="7950" max="7951" width="15.7109375" customWidth="1"/>
    <col min="8193" max="8193" width="6.140625" customWidth="1"/>
    <col min="8194" max="8194" width="18.7109375" customWidth="1"/>
    <col min="8195" max="8195" width="20.28515625" customWidth="1"/>
    <col min="8196" max="8196" width="5.7109375" customWidth="1"/>
    <col min="8197" max="8197" width="13.28515625" customWidth="1"/>
    <col min="8198" max="8198" width="19" customWidth="1"/>
    <col min="8199" max="8199" width="4" customWidth="1"/>
    <col min="8200" max="8200" width="21.42578125" customWidth="1"/>
    <col min="8201" max="8201" width="4.28515625" customWidth="1"/>
    <col min="8202" max="8202" width="15.5703125" customWidth="1"/>
    <col min="8203" max="8203" width="9.42578125" customWidth="1"/>
    <col min="8204" max="8204" width="13.85546875" customWidth="1"/>
    <col min="8205" max="8205" width="13.28515625" customWidth="1"/>
    <col min="8206" max="8207" width="15.7109375" customWidth="1"/>
    <col min="8449" max="8449" width="6.140625" customWidth="1"/>
    <col min="8450" max="8450" width="18.7109375" customWidth="1"/>
    <col min="8451" max="8451" width="20.28515625" customWidth="1"/>
    <col min="8452" max="8452" width="5.7109375" customWidth="1"/>
    <col min="8453" max="8453" width="13.28515625" customWidth="1"/>
    <col min="8454" max="8454" width="19" customWidth="1"/>
    <col min="8455" max="8455" width="4" customWidth="1"/>
    <col min="8456" max="8456" width="21.42578125" customWidth="1"/>
    <col min="8457" max="8457" width="4.28515625" customWidth="1"/>
    <col min="8458" max="8458" width="15.5703125" customWidth="1"/>
    <col min="8459" max="8459" width="9.42578125" customWidth="1"/>
    <col min="8460" max="8460" width="13.85546875" customWidth="1"/>
    <col min="8461" max="8461" width="13.28515625" customWidth="1"/>
    <col min="8462" max="8463" width="15.7109375" customWidth="1"/>
    <col min="8705" max="8705" width="6.140625" customWidth="1"/>
    <col min="8706" max="8706" width="18.7109375" customWidth="1"/>
    <col min="8707" max="8707" width="20.28515625" customWidth="1"/>
    <col min="8708" max="8708" width="5.7109375" customWidth="1"/>
    <col min="8709" max="8709" width="13.28515625" customWidth="1"/>
    <col min="8710" max="8710" width="19" customWidth="1"/>
    <col min="8711" max="8711" width="4" customWidth="1"/>
    <col min="8712" max="8712" width="21.42578125" customWidth="1"/>
    <col min="8713" max="8713" width="4.28515625" customWidth="1"/>
    <col min="8714" max="8714" width="15.5703125" customWidth="1"/>
    <col min="8715" max="8715" width="9.42578125" customWidth="1"/>
    <col min="8716" max="8716" width="13.85546875" customWidth="1"/>
    <col min="8717" max="8717" width="13.28515625" customWidth="1"/>
    <col min="8718" max="8719" width="15.7109375" customWidth="1"/>
    <col min="8961" max="8961" width="6.140625" customWidth="1"/>
    <col min="8962" max="8962" width="18.7109375" customWidth="1"/>
    <col min="8963" max="8963" width="20.28515625" customWidth="1"/>
    <col min="8964" max="8964" width="5.7109375" customWidth="1"/>
    <col min="8965" max="8965" width="13.28515625" customWidth="1"/>
    <col min="8966" max="8966" width="19" customWidth="1"/>
    <col min="8967" max="8967" width="4" customWidth="1"/>
    <col min="8968" max="8968" width="21.42578125" customWidth="1"/>
    <col min="8969" max="8969" width="4.28515625" customWidth="1"/>
    <col min="8970" max="8970" width="15.5703125" customWidth="1"/>
    <col min="8971" max="8971" width="9.42578125" customWidth="1"/>
    <col min="8972" max="8972" width="13.85546875" customWidth="1"/>
    <col min="8973" max="8973" width="13.28515625" customWidth="1"/>
    <col min="8974" max="8975" width="15.7109375" customWidth="1"/>
    <col min="9217" max="9217" width="6.140625" customWidth="1"/>
    <col min="9218" max="9218" width="18.7109375" customWidth="1"/>
    <col min="9219" max="9219" width="20.28515625" customWidth="1"/>
    <col min="9220" max="9220" width="5.7109375" customWidth="1"/>
    <col min="9221" max="9221" width="13.28515625" customWidth="1"/>
    <col min="9222" max="9222" width="19" customWidth="1"/>
    <col min="9223" max="9223" width="4" customWidth="1"/>
    <col min="9224" max="9224" width="21.42578125" customWidth="1"/>
    <col min="9225" max="9225" width="4.28515625" customWidth="1"/>
    <col min="9226" max="9226" width="15.5703125" customWidth="1"/>
    <col min="9227" max="9227" width="9.42578125" customWidth="1"/>
    <col min="9228" max="9228" width="13.85546875" customWidth="1"/>
    <col min="9229" max="9229" width="13.28515625" customWidth="1"/>
    <col min="9230" max="9231" width="15.7109375" customWidth="1"/>
    <col min="9473" max="9473" width="6.140625" customWidth="1"/>
    <col min="9474" max="9474" width="18.7109375" customWidth="1"/>
    <col min="9475" max="9475" width="20.28515625" customWidth="1"/>
    <col min="9476" max="9476" width="5.7109375" customWidth="1"/>
    <col min="9477" max="9477" width="13.28515625" customWidth="1"/>
    <col min="9478" max="9478" width="19" customWidth="1"/>
    <col min="9479" max="9479" width="4" customWidth="1"/>
    <col min="9480" max="9480" width="21.42578125" customWidth="1"/>
    <col min="9481" max="9481" width="4.28515625" customWidth="1"/>
    <col min="9482" max="9482" width="15.5703125" customWidth="1"/>
    <col min="9483" max="9483" width="9.42578125" customWidth="1"/>
    <col min="9484" max="9484" width="13.85546875" customWidth="1"/>
    <col min="9485" max="9485" width="13.28515625" customWidth="1"/>
    <col min="9486" max="9487" width="15.7109375" customWidth="1"/>
    <col min="9729" max="9729" width="6.140625" customWidth="1"/>
    <col min="9730" max="9730" width="18.7109375" customWidth="1"/>
    <col min="9731" max="9731" width="20.28515625" customWidth="1"/>
    <col min="9732" max="9732" width="5.7109375" customWidth="1"/>
    <col min="9733" max="9733" width="13.28515625" customWidth="1"/>
    <col min="9734" max="9734" width="19" customWidth="1"/>
    <col min="9735" max="9735" width="4" customWidth="1"/>
    <col min="9736" max="9736" width="21.42578125" customWidth="1"/>
    <col min="9737" max="9737" width="4.28515625" customWidth="1"/>
    <col min="9738" max="9738" width="15.5703125" customWidth="1"/>
    <col min="9739" max="9739" width="9.42578125" customWidth="1"/>
    <col min="9740" max="9740" width="13.85546875" customWidth="1"/>
    <col min="9741" max="9741" width="13.28515625" customWidth="1"/>
    <col min="9742" max="9743" width="15.7109375" customWidth="1"/>
    <col min="9985" max="9985" width="6.140625" customWidth="1"/>
    <col min="9986" max="9986" width="18.7109375" customWidth="1"/>
    <col min="9987" max="9987" width="20.28515625" customWidth="1"/>
    <col min="9988" max="9988" width="5.7109375" customWidth="1"/>
    <col min="9989" max="9989" width="13.28515625" customWidth="1"/>
    <col min="9990" max="9990" width="19" customWidth="1"/>
    <col min="9991" max="9991" width="4" customWidth="1"/>
    <col min="9992" max="9992" width="21.42578125" customWidth="1"/>
    <col min="9993" max="9993" width="4.28515625" customWidth="1"/>
    <col min="9994" max="9994" width="15.5703125" customWidth="1"/>
    <col min="9995" max="9995" width="9.42578125" customWidth="1"/>
    <col min="9996" max="9996" width="13.85546875" customWidth="1"/>
    <col min="9997" max="9997" width="13.28515625" customWidth="1"/>
    <col min="9998" max="9999" width="15.7109375" customWidth="1"/>
    <col min="10241" max="10241" width="6.140625" customWidth="1"/>
    <col min="10242" max="10242" width="18.7109375" customWidth="1"/>
    <col min="10243" max="10243" width="20.28515625" customWidth="1"/>
    <col min="10244" max="10244" width="5.7109375" customWidth="1"/>
    <col min="10245" max="10245" width="13.28515625" customWidth="1"/>
    <col min="10246" max="10246" width="19" customWidth="1"/>
    <col min="10247" max="10247" width="4" customWidth="1"/>
    <col min="10248" max="10248" width="21.42578125" customWidth="1"/>
    <col min="10249" max="10249" width="4.28515625" customWidth="1"/>
    <col min="10250" max="10250" width="15.5703125" customWidth="1"/>
    <col min="10251" max="10251" width="9.42578125" customWidth="1"/>
    <col min="10252" max="10252" width="13.85546875" customWidth="1"/>
    <col min="10253" max="10253" width="13.28515625" customWidth="1"/>
    <col min="10254" max="10255" width="15.7109375" customWidth="1"/>
    <col min="10497" max="10497" width="6.140625" customWidth="1"/>
    <col min="10498" max="10498" width="18.7109375" customWidth="1"/>
    <col min="10499" max="10499" width="20.28515625" customWidth="1"/>
    <col min="10500" max="10500" width="5.7109375" customWidth="1"/>
    <col min="10501" max="10501" width="13.28515625" customWidth="1"/>
    <col min="10502" max="10502" width="19" customWidth="1"/>
    <col min="10503" max="10503" width="4" customWidth="1"/>
    <col min="10504" max="10504" width="21.42578125" customWidth="1"/>
    <col min="10505" max="10505" width="4.28515625" customWidth="1"/>
    <col min="10506" max="10506" width="15.5703125" customWidth="1"/>
    <col min="10507" max="10507" width="9.42578125" customWidth="1"/>
    <col min="10508" max="10508" width="13.85546875" customWidth="1"/>
    <col min="10509" max="10509" width="13.28515625" customWidth="1"/>
    <col min="10510" max="10511" width="15.7109375" customWidth="1"/>
    <col min="10753" max="10753" width="6.140625" customWidth="1"/>
    <col min="10754" max="10754" width="18.7109375" customWidth="1"/>
    <col min="10755" max="10755" width="20.28515625" customWidth="1"/>
    <col min="10756" max="10756" width="5.7109375" customWidth="1"/>
    <col min="10757" max="10757" width="13.28515625" customWidth="1"/>
    <col min="10758" max="10758" width="19" customWidth="1"/>
    <col min="10759" max="10759" width="4" customWidth="1"/>
    <col min="10760" max="10760" width="21.42578125" customWidth="1"/>
    <col min="10761" max="10761" width="4.28515625" customWidth="1"/>
    <col min="10762" max="10762" width="15.5703125" customWidth="1"/>
    <col min="10763" max="10763" width="9.42578125" customWidth="1"/>
    <col min="10764" max="10764" width="13.85546875" customWidth="1"/>
    <col min="10765" max="10765" width="13.28515625" customWidth="1"/>
    <col min="10766" max="10767" width="15.7109375" customWidth="1"/>
    <col min="11009" max="11009" width="6.140625" customWidth="1"/>
    <col min="11010" max="11010" width="18.7109375" customWidth="1"/>
    <col min="11011" max="11011" width="20.28515625" customWidth="1"/>
    <col min="11012" max="11012" width="5.7109375" customWidth="1"/>
    <col min="11013" max="11013" width="13.28515625" customWidth="1"/>
    <col min="11014" max="11014" width="19" customWidth="1"/>
    <col min="11015" max="11015" width="4" customWidth="1"/>
    <col min="11016" max="11016" width="21.42578125" customWidth="1"/>
    <col min="11017" max="11017" width="4.28515625" customWidth="1"/>
    <col min="11018" max="11018" width="15.5703125" customWidth="1"/>
    <col min="11019" max="11019" width="9.42578125" customWidth="1"/>
    <col min="11020" max="11020" width="13.85546875" customWidth="1"/>
    <col min="11021" max="11021" width="13.28515625" customWidth="1"/>
    <col min="11022" max="11023" width="15.7109375" customWidth="1"/>
    <col min="11265" max="11265" width="6.140625" customWidth="1"/>
    <col min="11266" max="11266" width="18.7109375" customWidth="1"/>
    <col min="11267" max="11267" width="20.28515625" customWidth="1"/>
    <col min="11268" max="11268" width="5.7109375" customWidth="1"/>
    <col min="11269" max="11269" width="13.28515625" customWidth="1"/>
    <col min="11270" max="11270" width="19" customWidth="1"/>
    <col min="11271" max="11271" width="4" customWidth="1"/>
    <col min="11272" max="11272" width="21.42578125" customWidth="1"/>
    <col min="11273" max="11273" width="4.28515625" customWidth="1"/>
    <col min="11274" max="11274" width="15.5703125" customWidth="1"/>
    <col min="11275" max="11275" width="9.42578125" customWidth="1"/>
    <col min="11276" max="11276" width="13.85546875" customWidth="1"/>
    <col min="11277" max="11277" width="13.28515625" customWidth="1"/>
    <col min="11278" max="11279" width="15.7109375" customWidth="1"/>
    <col min="11521" max="11521" width="6.140625" customWidth="1"/>
    <col min="11522" max="11522" width="18.7109375" customWidth="1"/>
    <col min="11523" max="11523" width="20.28515625" customWidth="1"/>
    <col min="11524" max="11524" width="5.7109375" customWidth="1"/>
    <col min="11525" max="11525" width="13.28515625" customWidth="1"/>
    <col min="11526" max="11526" width="19" customWidth="1"/>
    <col min="11527" max="11527" width="4" customWidth="1"/>
    <col min="11528" max="11528" width="21.42578125" customWidth="1"/>
    <col min="11529" max="11529" width="4.28515625" customWidth="1"/>
    <col min="11530" max="11530" width="15.5703125" customWidth="1"/>
    <col min="11531" max="11531" width="9.42578125" customWidth="1"/>
    <col min="11532" max="11532" width="13.85546875" customWidth="1"/>
    <col min="11533" max="11533" width="13.28515625" customWidth="1"/>
    <col min="11534" max="11535" width="15.7109375" customWidth="1"/>
    <col min="11777" max="11777" width="6.140625" customWidth="1"/>
    <col min="11778" max="11778" width="18.7109375" customWidth="1"/>
    <col min="11779" max="11779" width="20.28515625" customWidth="1"/>
    <col min="11780" max="11780" width="5.7109375" customWidth="1"/>
    <col min="11781" max="11781" width="13.28515625" customWidth="1"/>
    <col min="11782" max="11782" width="19" customWidth="1"/>
    <col min="11783" max="11783" width="4" customWidth="1"/>
    <col min="11784" max="11784" width="21.42578125" customWidth="1"/>
    <col min="11785" max="11785" width="4.28515625" customWidth="1"/>
    <col min="11786" max="11786" width="15.5703125" customWidth="1"/>
    <col min="11787" max="11787" width="9.42578125" customWidth="1"/>
    <col min="11788" max="11788" width="13.85546875" customWidth="1"/>
    <col min="11789" max="11789" width="13.28515625" customWidth="1"/>
    <col min="11790" max="11791" width="15.7109375" customWidth="1"/>
    <col min="12033" max="12033" width="6.140625" customWidth="1"/>
    <col min="12034" max="12034" width="18.7109375" customWidth="1"/>
    <col min="12035" max="12035" width="20.28515625" customWidth="1"/>
    <col min="12036" max="12036" width="5.7109375" customWidth="1"/>
    <col min="12037" max="12037" width="13.28515625" customWidth="1"/>
    <col min="12038" max="12038" width="19" customWidth="1"/>
    <col min="12039" max="12039" width="4" customWidth="1"/>
    <col min="12040" max="12040" width="21.42578125" customWidth="1"/>
    <col min="12041" max="12041" width="4.28515625" customWidth="1"/>
    <col min="12042" max="12042" width="15.5703125" customWidth="1"/>
    <col min="12043" max="12043" width="9.42578125" customWidth="1"/>
    <col min="12044" max="12044" width="13.85546875" customWidth="1"/>
    <col min="12045" max="12045" width="13.28515625" customWidth="1"/>
    <col min="12046" max="12047" width="15.7109375" customWidth="1"/>
    <col min="12289" max="12289" width="6.140625" customWidth="1"/>
    <col min="12290" max="12290" width="18.7109375" customWidth="1"/>
    <col min="12291" max="12291" width="20.28515625" customWidth="1"/>
    <col min="12292" max="12292" width="5.7109375" customWidth="1"/>
    <col min="12293" max="12293" width="13.28515625" customWidth="1"/>
    <col min="12294" max="12294" width="19" customWidth="1"/>
    <col min="12295" max="12295" width="4" customWidth="1"/>
    <col min="12296" max="12296" width="21.42578125" customWidth="1"/>
    <col min="12297" max="12297" width="4.28515625" customWidth="1"/>
    <col min="12298" max="12298" width="15.5703125" customWidth="1"/>
    <col min="12299" max="12299" width="9.42578125" customWidth="1"/>
    <col min="12300" max="12300" width="13.85546875" customWidth="1"/>
    <col min="12301" max="12301" width="13.28515625" customWidth="1"/>
    <col min="12302" max="12303" width="15.7109375" customWidth="1"/>
    <col min="12545" max="12545" width="6.140625" customWidth="1"/>
    <col min="12546" max="12546" width="18.7109375" customWidth="1"/>
    <col min="12547" max="12547" width="20.28515625" customWidth="1"/>
    <col min="12548" max="12548" width="5.7109375" customWidth="1"/>
    <col min="12549" max="12549" width="13.28515625" customWidth="1"/>
    <col min="12550" max="12550" width="19" customWidth="1"/>
    <col min="12551" max="12551" width="4" customWidth="1"/>
    <col min="12552" max="12552" width="21.42578125" customWidth="1"/>
    <col min="12553" max="12553" width="4.28515625" customWidth="1"/>
    <col min="12554" max="12554" width="15.5703125" customWidth="1"/>
    <col min="12555" max="12555" width="9.42578125" customWidth="1"/>
    <col min="12556" max="12556" width="13.85546875" customWidth="1"/>
    <col min="12557" max="12557" width="13.28515625" customWidth="1"/>
    <col min="12558" max="12559" width="15.7109375" customWidth="1"/>
    <col min="12801" max="12801" width="6.140625" customWidth="1"/>
    <col min="12802" max="12802" width="18.7109375" customWidth="1"/>
    <col min="12803" max="12803" width="20.28515625" customWidth="1"/>
    <col min="12804" max="12804" width="5.7109375" customWidth="1"/>
    <col min="12805" max="12805" width="13.28515625" customWidth="1"/>
    <col min="12806" max="12806" width="19" customWidth="1"/>
    <col min="12807" max="12807" width="4" customWidth="1"/>
    <col min="12808" max="12808" width="21.42578125" customWidth="1"/>
    <col min="12809" max="12809" width="4.28515625" customWidth="1"/>
    <col min="12810" max="12810" width="15.5703125" customWidth="1"/>
    <col min="12811" max="12811" width="9.42578125" customWidth="1"/>
    <col min="12812" max="12812" width="13.85546875" customWidth="1"/>
    <col min="12813" max="12813" width="13.28515625" customWidth="1"/>
    <col min="12814" max="12815" width="15.7109375" customWidth="1"/>
    <col min="13057" max="13057" width="6.140625" customWidth="1"/>
    <col min="13058" max="13058" width="18.7109375" customWidth="1"/>
    <col min="13059" max="13059" width="20.28515625" customWidth="1"/>
    <col min="13060" max="13060" width="5.7109375" customWidth="1"/>
    <col min="13061" max="13061" width="13.28515625" customWidth="1"/>
    <col min="13062" max="13062" width="19" customWidth="1"/>
    <col min="13063" max="13063" width="4" customWidth="1"/>
    <col min="13064" max="13064" width="21.42578125" customWidth="1"/>
    <col min="13065" max="13065" width="4.28515625" customWidth="1"/>
    <col min="13066" max="13066" width="15.5703125" customWidth="1"/>
    <col min="13067" max="13067" width="9.42578125" customWidth="1"/>
    <col min="13068" max="13068" width="13.85546875" customWidth="1"/>
    <col min="13069" max="13069" width="13.28515625" customWidth="1"/>
    <col min="13070" max="13071" width="15.7109375" customWidth="1"/>
    <col min="13313" max="13313" width="6.140625" customWidth="1"/>
    <col min="13314" max="13314" width="18.7109375" customWidth="1"/>
    <col min="13315" max="13315" width="20.28515625" customWidth="1"/>
    <col min="13316" max="13316" width="5.7109375" customWidth="1"/>
    <col min="13317" max="13317" width="13.28515625" customWidth="1"/>
    <col min="13318" max="13318" width="19" customWidth="1"/>
    <col min="13319" max="13319" width="4" customWidth="1"/>
    <col min="13320" max="13320" width="21.42578125" customWidth="1"/>
    <col min="13321" max="13321" width="4.28515625" customWidth="1"/>
    <col min="13322" max="13322" width="15.5703125" customWidth="1"/>
    <col min="13323" max="13323" width="9.42578125" customWidth="1"/>
    <col min="13324" max="13324" width="13.85546875" customWidth="1"/>
    <col min="13325" max="13325" width="13.28515625" customWidth="1"/>
    <col min="13326" max="13327" width="15.7109375" customWidth="1"/>
    <col min="13569" max="13569" width="6.140625" customWidth="1"/>
    <col min="13570" max="13570" width="18.7109375" customWidth="1"/>
    <col min="13571" max="13571" width="20.28515625" customWidth="1"/>
    <col min="13572" max="13572" width="5.7109375" customWidth="1"/>
    <col min="13573" max="13573" width="13.28515625" customWidth="1"/>
    <col min="13574" max="13574" width="19" customWidth="1"/>
    <col min="13575" max="13575" width="4" customWidth="1"/>
    <col min="13576" max="13576" width="21.42578125" customWidth="1"/>
    <col min="13577" max="13577" width="4.28515625" customWidth="1"/>
    <col min="13578" max="13578" width="15.5703125" customWidth="1"/>
    <col min="13579" max="13579" width="9.42578125" customWidth="1"/>
    <col min="13580" max="13580" width="13.85546875" customWidth="1"/>
    <col min="13581" max="13581" width="13.28515625" customWidth="1"/>
    <col min="13582" max="13583" width="15.7109375" customWidth="1"/>
    <col min="13825" max="13825" width="6.140625" customWidth="1"/>
    <col min="13826" max="13826" width="18.7109375" customWidth="1"/>
    <col min="13827" max="13827" width="20.28515625" customWidth="1"/>
    <col min="13828" max="13828" width="5.7109375" customWidth="1"/>
    <col min="13829" max="13829" width="13.28515625" customWidth="1"/>
    <col min="13830" max="13830" width="19" customWidth="1"/>
    <col min="13831" max="13831" width="4" customWidth="1"/>
    <col min="13832" max="13832" width="21.42578125" customWidth="1"/>
    <col min="13833" max="13833" width="4.28515625" customWidth="1"/>
    <col min="13834" max="13834" width="15.5703125" customWidth="1"/>
    <col min="13835" max="13835" width="9.42578125" customWidth="1"/>
    <col min="13836" max="13836" width="13.85546875" customWidth="1"/>
    <col min="13837" max="13837" width="13.28515625" customWidth="1"/>
    <col min="13838" max="13839" width="15.7109375" customWidth="1"/>
    <col min="14081" max="14081" width="6.140625" customWidth="1"/>
    <col min="14082" max="14082" width="18.7109375" customWidth="1"/>
    <col min="14083" max="14083" width="20.28515625" customWidth="1"/>
    <col min="14084" max="14084" width="5.7109375" customWidth="1"/>
    <col min="14085" max="14085" width="13.28515625" customWidth="1"/>
    <col min="14086" max="14086" width="19" customWidth="1"/>
    <col min="14087" max="14087" width="4" customWidth="1"/>
    <col min="14088" max="14088" width="21.42578125" customWidth="1"/>
    <col min="14089" max="14089" width="4.28515625" customWidth="1"/>
    <col min="14090" max="14090" width="15.5703125" customWidth="1"/>
    <col min="14091" max="14091" width="9.42578125" customWidth="1"/>
    <col min="14092" max="14092" width="13.85546875" customWidth="1"/>
    <col min="14093" max="14093" width="13.28515625" customWidth="1"/>
    <col min="14094" max="14095" width="15.7109375" customWidth="1"/>
    <col min="14337" max="14337" width="6.140625" customWidth="1"/>
    <col min="14338" max="14338" width="18.7109375" customWidth="1"/>
    <col min="14339" max="14339" width="20.28515625" customWidth="1"/>
    <col min="14340" max="14340" width="5.7109375" customWidth="1"/>
    <col min="14341" max="14341" width="13.28515625" customWidth="1"/>
    <col min="14342" max="14342" width="19" customWidth="1"/>
    <col min="14343" max="14343" width="4" customWidth="1"/>
    <col min="14344" max="14344" width="21.42578125" customWidth="1"/>
    <col min="14345" max="14345" width="4.28515625" customWidth="1"/>
    <col min="14346" max="14346" width="15.5703125" customWidth="1"/>
    <col min="14347" max="14347" width="9.42578125" customWidth="1"/>
    <col min="14348" max="14348" width="13.85546875" customWidth="1"/>
    <col min="14349" max="14349" width="13.28515625" customWidth="1"/>
    <col min="14350" max="14351" width="15.7109375" customWidth="1"/>
    <col min="14593" max="14593" width="6.140625" customWidth="1"/>
    <col min="14594" max="14594" width="18.7109375" customWidth="1"/>
    <col min="14595" max="14595" width="20.28515625" customWidth="1"/>
    <col min="14596" max="14596" width="5.7109375" customWidth="1"/>
    <col min="14597" max="14597" width="13.28515625" customWidth="1"/>
    <col min="14598" max="14598" width="19" customWidth="1"/>
    <col min="14599" max="14599" width="4" customWidth="1"/>
    <col min="14600" max="14600" width="21.42578125" customWidth="1"/>
    <col min="14601" max="14601" width="4.28515625" customWidth="1"/>
    <col min="14602" max="14602" width="15.5703125" customWidth="1"/>
    <col min="14603" max="14603" width="9.42578125" customWidth="1"/>
    <col min="14604" max="14604" width="13.85546875" customWidth="1"/>
    <col min="14605" max="14605" width="13.28515625" customWidth="1"/>
    <col min="14606" max="14607" width="15.7109375" customWidth="1"/>
    <col min="14849" max="14849" width="6.140625" customWidth="1"/>
    <col min="14850" max="14850" width="18.7109375" customWidth="1"/>
    <col min="14851" max="14851" width="20.28515625" customWidth="1"/>
    <col min="14852" max="14852" width="5.7109375" customWidth="1"/>
    <col min="14853" max="14853" width="13.28515625" customWidth="1"/>
    <col min="14854" max="14854" width="19" customWidth="1"/>
    <col min="14855" max="14855" width="4" customWidth="1"/>
    <col min="14856" max="14856" width="21.42578125" customWidth="1"/>
    <col min="14857" max="14857" width="4.28515625" customWidth="1"/>
    <col min="14858" max="14858" width="15.5703125" customWidth="1"/>
    <col min="14859" max="14859" width="9.42578125" customWidth="1"/>
    <col min="14860" max="14860" width="13.85546875" customWidth="1"/>
    <col min="14861" max="14861" width="13.28515625" customWidth="1"/>
    <col min="14862" max="14863" width="15.7109375" customWidth="1"/>
    <col min="15105" max="15105" width="6.140625" customWidth="1"/>
    <col min="15106" max="15106" width="18.7109375" customWidth="1"/>
    <col min="15107" max="15107" width="20.28515625" customWidth="1"/>
    <col min="15108" max="15108" width="5.7109375" customWidth="1"/>
    <col min="15109" max="15109" width="13.28515625" customWidth="1"/>
    <col min="15110" max="15110" width="19" customWidth="1"/>
    <col min="15111" max="15111" width="4" customWidth="1"/>
    <col min="15112" max="15112" width="21.42578125" customWidth="1"/>
    <col min="15113" max="15113" width="4.28515625" customWidth="1"/>
    <col min="15114" max="15114" width="15.5703125" customWidth="1"/>
    <col min="15115" max="15115" width="9.42578125" customWidth="1"/>
    <col min="15116" max="15116" width="13.85546875" customWidth="1"/>
    <col min="15117" max="15117" width="13.28515625" customWidth="1"/>
    <col min="15118" max="15119" width="15.7109375" customWidth="1"/>
    <col min="15361" max="15361" width="6.140625" customWidth="1"/>
    <col min="15362" max="15362" width="18.7109375" customWidth="1"/>
    <col min="15363" max="15363" width="20.28515625" customWidth="1"/>
    <col min="15364" max="15364" width="5.7109375" customWidth="1"/>
    <col min="15365" max="15365" width="13.28515625" customWidth="1"/>
    <col min="15366" max="15366" width="19" customWidth="1"/>
    <col min="15367" max="15367" width="4" customWidth="1"/>
    <col min="15368" max="15368" width="21.42578125" customWidth="1"/>
    <col min="15369" max="15369" width="4.28515625" customWidth="1"/>
    <col min="15370" max="15370" width="15.5703125" customWidth="1"/>
    <col min="15371" max="15371" width="9.42578125" customWidth="1"/>
    <col min="15372" max="15372" width="13.85546875" customWidth="1"/>
    <col min="15373" max="15373" width="13.28515625" customWidth="1"/>
    <col min="15374" max="15375" width="15.7109375" customWidth="1"/>
    <col min="15617" max="15617" width="6.140625" customWidth="1"/>
    <col min="15618" max="15618" width="18.7109375" customWidth="1"/>
    <col min="15619" max="15619" width="20.28515625" customWidth="1"/>
    <col min="15620" max="15620" width="5.7109375" customWidth="1"/>
    <col min="15621" max="15621" width="13.28515625" customWidth="1"/>
    <col min="15622" max="15622" width="19" customWidth="1"/>
    <col min="15623" max="15623" width="4" customWidth="1"/>
    <col min="15624" max="15624" width="21.42578125" customWidth="1"/>
    <col min="15625" max="15625" width="4.28515625" customWidth="1"/>
    <col min="15626" max="15626" width="15.5703125" customWidth="1"/>
    <col min="15627" max="15627" width="9.42578125" customWidth="1"/>
    <col min="15628" max="15628" width="13.85546875" customWidth="1"/>
    <col min="15629" max="15629" width="13.28515625" customWidth="1"/>
    <col min="15630" max="15631" width="15.7109375" customWidth="1"/>
    <col min="15873" max="15873" width="6.140625" customWidth="1"/>
    <col min="15874" max="15874" width="18.7109375" customWidth="1"/>
    <col min="15875" max="15875" width="20.28515625" customWidth="1"/>
    <col min="15876" max="15876" width="5.7109375" customWidth="1"/>
    <col min="15877" max="15877" width="13.28515625" customWidth="1"/>
    <col min="15878" max="15878" width="19" customWidth="1"/>
    <col min="15879" max="15879" width="4" customWidth="1"/>
    <col min="15880" max="15880" width="21.42578125" customWidth="1"/>
    <col min="15881" max="15881" width="4.28515625" customWidth="1"/>
    <col min="15882" max="15882" width="15.5703125" customWidth="1"/>
    <col min="15883" max="15883" width="9.42578125" customWidth="1"/>
    <col min="15884" max="15884" width="13.85546875" customWidth="1"/>
    <col min="15885" max="15885" width="13.28515625" customWidth="1"/>
    <col min="15886" max="15887" width="15.7109375" customWidth="1"/>
    <col min="16129" max="16129" width="6.140625" customWidth="1"/>
    <col min="16130" max="16130" width="18.7109375" customWidth="1"/>
    <col min="16131" max="16131" width="20.28515625" customWidth="1"/>
    <col min="16132" max="16132" width="5.7109375" customWidth="1"/>
    <col min="16133" max="16133" width="13.28515625" customWidth="1"/>
    <col min="16134" max="16134" width="19" customWidth="1"/>
    <col min="16135" max="16135" width="4" customWidth="1"/>
    <col min="16136" max="16136" width="21.42578125" customWidth="1"/>
    <col min="16137" max="16137" width="4.28515625" customWidth="1"/>
    <col min="16138" max="16138" width="15.5703125" customWidth="1"/>
    <col min="16139" max="16139" width="9.42578125" customWidth="1"/>
    <col min="16140" max="16140" width="13.85546875" customWidth="1"/>
    <col min="16141" max="16141" width="13.28515625" customWidth="1"/>
    <col min="16142" max="16143" width="15.7109375" customWidth="1"/>
  </cols>
  <sheetData>
    <row r="1" spans="1:15" ht="31.5">
      <c r="A1" s="1006" t="s">
        <v>25</v>
      </c>
      <c r="B1" s="1007"/>
      <c r="C1" s="1007"/>
      <c r="D1" s="1007"/>
      <c r="E1" s="1007"/>
      <c r="F1" s="1007"/>
      <c r="G1" s="1007"/>
      <c r="H1" s="1007"/>
      <c r="I1" s="1007"/>
      <c r="J1" s="1007"/>
      <c r="K1" s="1007"/>
      <c r="L1" s="1007"/>
      <c r="M1" s="1007"/>
      <c r="N1" s="1007"/>
      <c r="O1" s="1008"/>
    </row>
    <row r="2" spans="1:15" s="180" customFormat="1">
      <c r="A2" s="631" t="s">
        <v>3</v>
      </c>
      <c r="B2" s="618"/>
      <c r="C2" s="1017" t="s">
        <v>729</v>
      </c>
      <c r="D2" s="1017"/>
      <c r="E2" s="1017"/>
      <c r="F2" s="1017"/>
      <c r="G2" s="619" t="s">
        <v>273</v>
      </c>
      <c r="H2" s="1009">
        <v>7666900970</v>
      </c>
      <c r="I2" s="1009"/>
      <c r="J2" s="1009"/>
      <c r="K2" s="620" t="s">
        <v>274</v>
      </c>
      <c r="L2" s="621"/>
      <c r="M2" s="1010" t="s">
        <v>801</v>
      </c>
      <c r="N2" s="1010"/>
      <c r="O2" s="1011"/>
    </row>
    <row r="3" spans="1:15" s="180" customFormat="1" ht="73.5" customHeight="1">
      <c r="A3" s="631" t="s">
        <v>275</v>
      </c>
      <c r="B3" s="622"/>
      <c r="C3" s="1016" t="s">
        <v>728</v>
      </c>
      <c r="D3" s="1016"/>
      <c r="E3" s="1016"/>
      <c r="F3" s="623" t="s">
        <v>435</v>
      </c>
      <c r="G3" s="624"/>
      <c r="H3" s="620" t="s">
        <v>26</v>
      </c>
      <c r="I3" s="624"/>
      <c r="J3" s="624"/>
      <c r="K3" s="620" t="s">
        <v>276</v>
      </c>
      <c r="L3" s="621"/>
      <c r="M3" s="1012" t="s">
        <v>716</v>
      </c>
      <c r="N3" s="1012"/>
      <c r="O3" s="1013"/>
    </row>
    <row r="4" spans="1:15" s="180" customFormat="1">
      <c r="A4" s="631" t="s">
        <v>277</v>
      </c>
      <c r="B4" s="622"/>
      <c r="C4" s="625" t="s">
        <v>715</v>
      </c>
      <c r="D4" s="617" t="s">
        <v>278</v>
      </c>
      <c r="E4" s="617"/>
      <c r="F4" s="626" t="s">
        <v>100</v>
      </c>
      <c r="G4" s="624"/>
      <c r="H4" s="1014"/>
      <c r="I4" s="1014"/>
      <c r="J4" s="1014"/>
      <c r="K4" s="620" t="s">
        <v>279</v>
      </c>
      <c r="L4" s="621"/>
      <c r="M4" s="1012" t="s">
        <v>100</v>
      </c>
      <c r="N4" s="1012"/>
      <c r="O4" s="1013"/>
    </row>
    <row r="5" spans="1:15" s="180" customFormat="1">
      <c r="A5" s="631" t="s">
        <v>8</v>
      </c>
      <c r="B5" s="622"/>
      <c r="C5" s="625">
        <v>100769</v>
      </c>
      <c r="D5" s="617" t="s">
        <v>280</v>
      </c>
      <c r="E5" s="617"/>
      <c r="F5" s="626" t="s">
        <v>100</v>
      </c>
      <c r="G5" s="624"/>
      <c r="H5" s="1014"/>
      <c r="I5" s="1014"/>
      <c r="J5" s="1014"/>
      <c r="K5" s="620" t="s">
        <v>281</v>
      </c>
      <c r="L5" s="621"/>
      <c r="M5" s="1012" t="s">
        <v>100</v>
      </c>
      <c r="N5" s="1012"/>
      <c r="O5" s="1013"/>
    </row>
    <row r="6" spans="1:15" s="180" customFormat="1">
      <c r="A6" s="632"/>
      <c r="B6" s="627"/>
      <c r="C6" s="628"/>
      <c r="D6" s="617" t="s">
        <v>282</v>
      </c>
      <c r="E6" s="617"/>
      <c r="F6" s="629" t="s">
        <v>283</v>
      </c>
      <c r="G6" s="624"/>
      <c r="H6" s="1014"/>
      <c r="I6" s="1014"/>
      <c r="J6" s="1014"/>
      <c r="K6" s="620" t="s">
        <v>284</v>
      </c>
      <c r="L6" s="621"/>
      <c r="M6" s="1009" t="s">
        <v>698</v>
      </c>
      <c r="N6" s="1009"/>
      <c r="O6" s="1015"/>
    </row>
    <row r="7" spans="1:15" s="180" customFormat="1">
      <c r="A7" s="633"/>
      <c r="B7" s="624"/>
      <c r="C7" s="624"/>
      <c r="D7" s="624"/>
      <c r="E7" s="624"/>
      <c r="F7" s="624"/>
      <c r="G7" s="624"/>
      <c r="H7" s="624"/>
      <c r="I7" s="624"/>
      <c r="J7" s="624"/>
      <c r="K7" s="624"/>
      <c r="L7" s="624"/>
      <c r="M7" s="624"/>
      <c r="N7" s="624"/>
      <c r="O7" s="634"/>
    </row>
    <row r="8" spans="1:15" s="243" customFormat="1">
      <c r="A8" s="999" t="s">
        <v>285</v>
      </c>
      <c r="B8" s="1001" t="s">
        <v>286</v>
      </c>
      <c r="C8" s="1001" t="s">
        <v>287</v>
      </c>
      <c r="D8" s="1003" t="s">
        <v>288</v>
      </c>
      <c r="E8" s="1003"/>
      <c r="F8" s="1003"/>
      <c r="G8" s="608" t="s">
        <v>289</v>
      </c>
      <c r="H8" s="242"/>
      <c r="I8" s="242"/>
      <c r="J8" s="608" t="s">
        <v>290</v>
      </c>
      <c r="K8" s="241"/>
      <c r="L8" s="241"/>
      <c r="M8" s="241"/>
      <c r="N8" s="1001" t="s">
        <v>291</v>
      </c>
      <c r="O8" s="1004" t="s">
        <v>292</v>
      </c>
    </row>
    <row r="9" spans="1:15" s="243" customFormat="1" ht="30.75" thickBot="1">
      <c r="A9" s="1000"/>
      <c r="B9" s="1002"/>
      <c r="C9" s="1002"/>
      <c r="D9" s="635" t="s">
        <v>293</v>
      </c>
      <c r="E9" s="635" t="s">
        <v>294</v>
      </c>
      <c r="F9" s="635" t="s">
        <v>295</v>
      </c>
      <c r="G9" s="635" t="s">
        <v>296</v>
      </c>
      <c r="H9" s="635" t="s">
        <v>297</v>
      </c>
      <c r="I9" s="635" t="s">
        <v>298</v>
      </c>
      <c r="J9" s="635" t="s">
        <v>299</v>
      </c>
      <c r="K9" s="635" t="s">
        <v>300</v>
      </c>
      <c r="L9" s="635" t="s">
        <v>301</v>
      </c>
      <c r="M9" s="635" t="s">
        <v>302</v>
      </c>
      <c r="N9" s="1002"/>
      <c r="O9" s="1005"/>
    </row>
    <row r="10" spans="1:15" s="244" customFormat="1" ht="27.95" customHeight="1">
      <c r="A10" s="990">
        <v>10</v>
      </c>
      <c r="B10" s="993" t="s">
        <v>303</v>
      </c>
      <c r="C10" s="996" t="s">
        <v>100</v>
      </c>
      <c r="D10" s="245">
        <v>1</v>
      </c>
      <c r="E10" s="245" t="s">
        <v>304</v>
      </c>
      <c r="F10" s="245"/>
      <c r="G10" s="245"/>
      <c r="H10" s="606" t="s">
        <v>375</v>
      </c>
      <c r="I10" s="245"/>
      <c r="J10" s="245" t="s">
        <v>305</v>
      </c>
      <c r="K10" s="988" t="s">
        <v>306</v>
      </c>
      <c r="L10" s="988" t="s">
        <v>307</v>
      </c>
      <c r="M10" s="957" t="s">
        <v>303</v>
      </c>
      <c r="N10" s="988" t="s">
        <v>308</v>
      </c>
      <c r="O10" s="963" t="s">
        <v>309</v>
      </c>
    </row>
    <row r="11" spans="1:15" s="244" customFormat="1" ht="27.95" customHeight="1">
      <c r="A11" s="991">
        <v>10</v>
      </c>
      <c r="B11" s="994"/>
      <c r="C11" s="997"/>
      <c r="D11" s="609">
        <v>2</v>
      </c>
      <c r="E11" s="609" t="s">
        <v>98</v>
      </c>
      <c r="F11" s="609"/>
      <c r="G11" s="609"/>
      <c r="H11" s="607" t="s">
        <v>310</v>
      </c>
      <c r="I11" s="609"/>
      <c r="J11" s="989" t="s">
        <v>93</v>
      </c>
      <c r="K11" s="989"/>
      <c r="L11" s="989"/>
      <c r="M11" s="958"/>
      <c r="N11" s="989"/>
      <c r="O11" s="964"/>
    </row>
    <row r="12" spans="1:15" s="244" customFormat="1" ht="27.95" customHeight="1">
      <c r="A12" s="991"/>
      <c r="B12" s="994"/>
      <c r="C12" s="997"/>
      <c r="D12" s="609">
        <v>3</v>
      </c>
      <c r="E12" s="609" t="s">
        <v>311</v>
      </c>
      <c r="F12" s="609"/>
      <c r="G12" s="609"/>
      <c r="H12" s="607" t="s">
        <v>312</v>
      </c>
      <c r="I12" s="609"/>
      <c r="J12" s="989"/>
      <c r="K12" s="989"/>
      <c r="L12" s="989"/>
      <c r="M12" s="958"/>
      <c r="N12" s="989"/>
      <c r="O12" s="964"/>
    </row>
    <row r="13" spans="1:15" s="244" customFormat="1" ht="27.95" customHeight="1">
      <c r="A13" s="991"/>
      <c r="B13" s="994"/>
      <c r="C13" s="997"/>
      <c r="D13" s="609">
        <v>4</v>
      </c>
      <c r="E13" s="609" t="s">
        <v>313</v>
      </c>
      <c r="F13" s="609"/>
      <c r="G13" s="609"/>
      <c r="H13" s="607" t="s">
        <v>314</v>
      </c>
      <c r="I13" s="609"/>
      <c r="J13" s="989"/>
      <c r="K13" s="989"/>
      <c r="L13" s="989"/>
      <c r="M13" s="958"/>
      <c r="N13" s="989"/>
      <c r="O13" s="964"/>
    </row>
    <row r="14" spans="1:15" s="244" customFormat="1" ht="27.95" customHeight="1">
      <c r="A14" s="991"/>
      <c r="B14" s="994"/>
      <c r="C14" s="997"/>
      <c r="D14" s="609">
        <v>5</v>
      </c>
      <c r="E14" s="609" t="s">
        <v>315</v>
      </c>
      <c r="F14" s="609"/>
      <c r="G14" s="609"/>
      <c r="H14" s="607" t="s">
        <v>316</v>
      </c>
      <c r="I14" s="609"/>
      <c r="J14" s="989"/>
      <c r="K14" s="989"/>
      <c r="L14" s="989"/>
      <c r="M14" s="958"/>
      <c r="N14" s="989"/>
      <c r="O14" s="964"/>
    </row>
    <row r="15" spans="1:15" s="244" customFormat="1" ht="27.95" customHeight="1">
      <c r="A15" s="991"/>
      <c r="B15" s="994"/>
      <c r="C15" s="997"/>
      <c r="D15" s="609">
        <v>6</v>
      </c>
      <c r="E15" s="609" t="s">
        <v>317</v>
      </c>
      <c r="F15" s="609"/>
      <c r="G15" s="609"/>
      <c r="H15" s="607" t="s">
        <v>730</v>
      </c>
      <c r="I15" s="609"/>
      <c r="J15" s="609" t="s">
        <v>94</v>
      </c>
      <c r="K15" s="989"/>
      <c r="L15" s="989"/>
      <c r="M15" s="958"/>
      <c r="N15" s="989"/>
      <c r="O15" s="964"/>
    </row>
    <row r="16" spans="1:15" s="244" customFormat="1" ht="27.95" customHeight="1">
      <c r="A16" s="991"/>
      <c r="B16" s="994"/>
      <c r="C16" s="997"/>
      <c r="D16" s="609">
        <v>7</v>
      </c>
      <c r="E16" s="609" t="s">
        <v>318</v>
      </c>
      <c r="F16" s="609"/>
      <c r="G16" s="609"/>
      <c r="H16" s="247">
        <v>146</v>
      </c>
      <c r="I16" s="609"/>
      <c r="J16" s="609" t="s">
        <v>441</v>
      </c>
      <c r="K16" s="989"/>
      <c r="L16" s="989"/>
      <c r="M16" s="958"/>
      <c r="N16" s="989"/>
      <c r="O16" s="964"/>
    </row>
    <row r="17" spans="1:15" s="244" customFormat="1" ht="27.95" customHeight="1" thickBot="1">
      <c r="A17" s="992"/>
      <c r="B17" s="995"/>
      <c r="C17" s="998"/>
      <c r="D17" s="249">
        <v>8</v>
      </c>
      <c r="E17" s="249" t="s">
        <v>319</v>
      </c>
      <c r="F17" s="249"/>
      <c r="G17" s="249"/>
      <c r="H17" s="599">
        <v>1285</v>
      </c>
      <c r="I17" s="249"/>
      <c r="J17" s="249" t="s">
        <v>184</v>
      </c>
      <c r="K17" s="950"/>
      <c r="L17" s="950"/>
      <c r="M17" s="959"/>
      <c r="N17" s="950"/>
      <c r="O17" s="965"/>
    </row>
    <row r="18" spans="1:15" s="244" customFormat="1" ht="27.95" customHeight="1">
      <c r="A18" s="943">
        <v>20</v>
      </c>
      <c r="B18" s="945" t="s">
        <v>103</v>
      </c>
      <c r="C18" s="977" t="s">
        <v>614</v>
      </c>
      <c r="D18" s="245">
        <v>1</v>
      </c>
      <c r="E18" s="245" t="s">
        <v>320</v>
      </c>
      <c r="F18" s="245"/>
      <c r="G18" s="245"/>
      <c r="H18" s="606" t="s">
        <v>321</v>
      </c>
      <c r="I18" s="245"/>
      <c r="J18" s="988" t="s">
        <v>93</v>
      </c>
      <c r="K18" s="957" t="s">
        <v>322</v>
      </c>
      <c r="L18" s="957" t="s">
        <v>323</v>
      </c>
      <c r="M18" s="957" t="s">
        <v>324</v>
      </c>
      <c r="N18" s="957" t="s">
        <v>325</v>
      </c>
      <c r="O18" s="963" t="s">
        <v>326</v>
      </c>
    </row>
    <row r="19" spans="1:15" s="244" customFormat="1" ht="27.95" customHeight="1">
      <c r="A19" s="987"/>
      <c r="B19" s="951"/>
      <c r="C19" s="978"/>
      <c r="D19" s="609">
        <v>2</v>
      </c>
      <c r="E19" s="609" t="s">
        <v>311</v>
      </c>
      <c r="F19" s="609"/>
      <c r="G19" s="609"/>
      <c r="H19" s="607" t="s">
        <v>312</v>
      </c>
      <c r="I19" s="609"/>
      <c r="J19" s="989"/>
      <c r="K19" s="958"/>
      <c r="L19" s="958"/>
      <c r="M19" s="958"/>
      <c r="N19" s="958"/>
      <c r="O19" s="964"/>
    </row>
    <row r="20" spans="1:15" s="244" customFormat="1" ht="27.95" customHeight="1">
      <c r="A20" s="987"/>
      <c r="B20" s="951"/>
      <c r="C20" s="978"/>
      <c r="D20" s="609">
        <v>3</v>
      </c>
      <c r="E20" s="609" t="s">
        <v>327</v>
      </c>
      <c r="F20" s="609"/>
      <c r="G20" s="609"/>
      <c r="H20" s="607" t="s">
        <v>328</v>
      </c>
      <c r="I20" s="609"/>
      <c r="J20" s="989"/>
      <c r="K20" s="958"/>
      <c r="L20" s="958"/>
      <c r="M20" s="958"/>
      <c r="N20" s="958"/>
      <c r="O20" s="964"/>
    </row>
    <row r="21" spans="1:15" s="244" customFormat="1" ht="27.95" customHeight="1">
      <c r="A21" s="987"/>
      <c r="B21" s="951"/>
      <c r="C21" s="978"/>
      <c r="D21" s="609">
        <v>4</v>
      </c>
      <c r="E21" s="609" t="s">
        <v>329</v>
      </c>
      <c r="F21" s="609"/>
      <c r="G21" s="609"/>
      <c r="H21" s="607" t="s">
        <v>310</v>
      </c>
      <c r="I21" s="609"/>
      <c r="J21" s="989"/>
      <c r="K21" s="958"/>
      <c r="L21" s="958"/>
      <c r="M21" s="958"/>
      <c r="N21" s="958"/>
      <c r="O21" s="964"/>
    </row>
    <row r="22" spans="1:15" s="244" customFormat="1" ht="27.95" customHeight="1">
      <c r="A22" s="987"/>
      <c r="B22" s="951"/>
      <c r="C22" s="978"/>
      <c r="D22" s="609">
        <v>5</v>
      </c>
      <c r="E22" s="609" t="s">
        <v>330</v>
      </c>
      <c r="F22" s="609"/>
      <c r="G22" s="609"/>
      <c r="H22" s="607" t="s">
        <v>331</v>
      </c>
      <c r="I22" s="609"/>
      <c r="J22" s="989"/>
      <c r="K22" s="958"/>
      <c r="L22" s="958"/>
      <c r="M22" s="958"/>
      <c r="N22" s="958"/>
      <c r="O22" s="964"/>
    </row>
    <row r="23" spans="1:15" s="244" customFormat="1" ht="27.95" customHeight="1">
      <c r="A23" s="987"/>
      <c r="B23" s="951"/>
      <c r="C23" s="978"/>
      <c r="D23" s="609">
        <v>6</v>
      </c>
      <c r="E23" s="609" t="s">
        <v>332</v>
      </c>
      <c r="F23" s="609"/>
      <c r="G23" s="609"/>
      <c r="H23" s="607" t="s">
        <v>333</v>
      </c>
      <c r="I23" s="609"/>
      <c r="J23" s="989"/>
      <c r="K23" s="958"/>
      <c r="L23" s="958"/>
      <c r="M23" s="958"/>
      <c r="N23" s="958"/>
      <c r="O23" s="964"/>
    </row>
    <row r="24" spans="1:15" s="244" customFormat="1" ht="27.95" customHeight="1">
      <c r="A24" s="987"/>
      <c r="B24" s="951"/>
      <c r="C24" s="978"/>
      <c r="D24" s="609">
        <v>7</v>
      </c>
      <c r="E24" s="609" t="s">
        <v>334</v>
      </c>
      <c r="F24" s="609"/>
      <c r="G24" s="609"/>
      <c r="H24" s="603" t="s">
        <v>731</v>
      </c>
      <c r="I24" s="260"/>
      <c r="J24" s="609" t="s">
        <v>95</v>
      </c>
      <c r="K24" s="958"/>
      <c r="L24" s="958"/>
      <c r="M24" s="958"/>
      <c r="N24" s="958"/>
      <c r="O24" s="964"/>
    </row>
    <row r="25" spans="1:15" s="244" customFormat="1" ht="27.95" customHeight="1">
      <c r="A25" s="987"/>
      <c r="B25" s="951"/>
      <c r="C25" s="978"/>
      <c r="D25" s="609">
        <v>8</v>
      </c>
      <c r="E25" s="609" t="s">
        <v>735</v>
      </c>
      <c r="F25" s="609"/>
      <c r="G25" s="246"/>
      <c r="H25" s="504" t="s">
        <v>732</v>
      </c>
      <c r="I25" s="609"/>
      <c r="J25" s="609" t="s">
        <v>356</v>
      </c>
      <c r="K25" s="958"/>
      <c r="L25" s="958"/>
      <c r="M25" s="958"/>
      <c r="N25" s="958"/>
      <c r="O25" s="964"/>
    </row>
    <row r="26" spans="1:15" s="244" customFormat="1" ht="27.95" customHeight="1">
      <c r="A26" s="987"/>
      <c r="B26" s="951"/>
      <c r="C26" s="978"/>
      <c r="D26" s="609">
        <v>9</v>
      </c>
      <c r="E26" s="609" t="s">
        <v>442</v>
      </c>
      <c r="F26" s="609"/>
      <c r="G26" s="246"/>
      <c r="H26" s="609" t="s">
        <v>443</v>
      </c>
      <c r="I26" s="609"/>
      <c r="J26" s="609" t="s">
        <v>439</v>
      </c>
      <c r="K26" s="958"/>
      <c r="L26" s="958"/>
      <c r="M26" s="958"/>
      <c r="N26" s="958"/>
      <c r="O26" s="964"/>
    </row>
    <row r="27" spans="1:15" s="244" customFormat="1" ht="27.95" customHeight="1">
      <c r="A27" s="987"/>
      <c r="B27" s="951"/>
      <c r="C27" s="978"/>
      <c r="D27" s="609">
        <v>10</v>
      </c>
      <c r="E27" s="609" t="s">
        <v>336</v>
      </c>
      <c r="F27" s="609"/>
      <c r="G27" s="246"/>
      <c r="H27" s="609" t="s">
        <v>799</v>
      </c>
      <c r="I27" s="609"/>
      <c r="J27" s="609" t="s">
        <v>202</v>
      </c>
      <c r="K27" s="958"/>
      <c r="L27" s="958"/>
      <c r="M27" s="958"/>
      <c r="N27" s="958"/>
      <c r="O27" s="964"/>
    </row>
    <row r="28" spans="1:15" s="244" customFormat="1" ht="27.95" customHeight="1">
      <c r="A28" s="987"/>
      <c r="B28" s="951"/>
      <c r="C28" s="978"/>
      <c r="D28" s="609"/>
      <c r="E28" s="609" t="s">
        <v>357</v>
      </c>
      <c r="F28" s="609"/>
      <c r="G28" s="246"/>
      <c r="H28" s="609" t="s">
        <v>736</v>
      </c>
      <c r="I28" s="609"/>
      <c r="J28" s="609" t="s">
        <v>358</v>
      </c>
      <c r="K28" s="958"/>
      <c r="L28" s="958"/>
      <c r="M28" s="958"/>
      <c r="N28" s="958"/>
      <c r="O28" s="964"/>
    </row>
    <row r="29" spans="1:15" s="244" customFormat="1" ht="27.95" customHeight="1">
      <c r="A29" s="987"/>
      <c r="B29" s="951"/>
      <c r="C29" s="978"/>
      <c r="D29" s="609">
        <v>11</v>
      </c>
      <c r="E29" s="609" t="s">
        <v>734</v>
      </c>
      <c r="F29" s="609"/>
      <c r="G29" s="246"/>
      <c r="H29" s="609" t="s">
        <v>733</v>
      </c>
      <c r="I29" s="609"/>
      <c r="J29" s="609" t="s">
        <v>356</v>
      </c>
      <c r="K29" s="958"/>
      <c r="L29" s="958"/>
      <c r="M29" s="958"/>
      <c r="N29" s="958"/>
      <c r="O29" s="964"/>
    </row>
    <row r="30" spans="1:15" s="244" customFormat="1" ht="27.95" customHeight="1" thickBot="1">
      <c r="A30" s="944"/>
      <c r="B30" s="946"/>
      <c r="C30" s="979"/>
      <c r="D30" s="249">
        <v>12</v>
      </c>
      <c r="E30" s="250" t="s">
        <v>338</v>
      </c>
      <c r="F30" s="251" t="s">
        <v>339</v>
      </c>
      <c r="G30" s="252"/>
      <c r="H30" s="250" t="s">
        <v>338</v>
      </c>
      <c r="I30" s="249"/>
      <c r="J30" s="253" t="s">
        <v>340</v>
      </c>
      <c r="K30" s="249" t="s">
        <v>173</v>
      </c>
      <c r="L30" s="250" t="s">
        <v>341</v>
      </c>
      <c r="M30" s="249" t="s">
        <v>342</v>
      </c>
      <c r="N30" s="249" t="s">
        <v>343</v>
      </c>
      <c r="O30" s="254" t="s">
        <v>344</v>
      </c>
    </row>
    <row r="31" spans="1:15" s="244" customFormat="1" ht="27.95" customHeight="1">
      <c r="A31" s="971">
        <v>30</v>
      </c>
      <c r="B31" s="974" t="s">
        <v>96</v>
      </c>
      <c r="C31" s="977" t="s">
        <v>446</v>
      </c>
      <c r="D31" s="255">
        <v>1</v>
      </c>
      <c r="E31" s="256" t="s">
        <v>447</v>
      </c>
      <c r="F31" s="255"/>
      <c r="G31" s="255"/>
      <c r="H31" s="255" t="s">
        <v>345</v>
      </c>
      <c r="I31" s="255"/>
      <c r="J31" s="980" t="s">
        <v>93</v>
      </c>
      <c r="K31" s="983">
        <v>1</v>
      </c>
      <c r="L31" s="983" t="s">
        <v>307</v>
      </c>
      <c r="M31" s="986" t="s">
        <v>346</v>
      </c>
      <c r="N31" s="986" t="s">
        <v>347</v>
      </c>
      <c r="O31" s="966" t="s">
        <v>348</v>
      </c>
    </row>
    <row r="32" spans="1:15" s="244" customFormat="1" ht="27.95" customHeight="1">
      <c r="A32" s="972"/>
      <c r="B32" s="975"/>
      <c r="C32" s="978"/>
      <c r="D32" s="504">
        <v>2</v>
      </c>
      <c r="E32" s="630" t="s">
        <v>448</v>
      </c>
      <c r="F32" s="504"/>
      <c r="G32" s="504"/>
      <c r="H32" s="247" t="s">
        <v>345</v>
      </c>
      <c r="I32" s="504"/>
      <c r="J32" s="981"/>
      <c r="K32" s="984"/>
      <c r="L32" s="984"/>
      <c r="M32" s="969"/>
      <c r="N32" s="969"/>
      <c r="O32" s="967"/>
    </row>
    <row r="33" spans="1:15" s="244" customFormat="1" ht="27.95" customHeight="1">
      <c r="A33" s="972"/>
      <c r="B33" s="975"/>
      <c r="C33" s="978"/>
      <c r="D33" s="504">
        <v>3</v>
      </c>
      <c r="E33" s="630"/>
      <c r="F33" s="504" t="s">
        <v>449</v>
      </c>
      <c r="G33" s="504"/>
      <c r="H33" s="247" t="s">
        <v>450</v>
      </c>
      <c r="I33" s="504"/>
      <c r="J33" s="981"/>
      <c r="K33" s="984"/>
      <c r="L33" s="984"/>
      <c r="M33" s="969"/>
      <c r="N33" s="969"/>
      <c r="O33" s="967"/>
    </row>
    <row r="34" spans="1:15" s="244" customFormat="1" ht="27.95" customHeight="1">
      <c r="A34" s="972"/>
      <c r="B34" s="975"/>
      <c r="C34" s="978"/>
      <c r="D34" s="504">
        <v>4</v>
      </c>
      <c r="E34" s="630"/>
      <c r="F34" s="504" t="s">
        <v>451</v>
      </c>
      <c r="G34" s="504"/>
      <c r="H34" s="247" t="s">
        <v>452</v>
      </c>
      <c r="I34" s="504"/>
      <c r="J34" s="981"/>
      <c r="K34" s="984"/>
      <c r="L34" s="984"/>
      <c r="M34" s="969"/>
      <c r="N34" s="969"/>
      <c r="O34" s="967"/>
    </row>
    <row r="35" spans="1:15" s="244" customFormat="1" ht="27.95" customHeight="1">
      <c r="A35" s="972"/>
      <c r="B35" s="975"/>
      <c r="C35" s="978"/>
      <c r="D35" s="504">
        <v>5</v>
      </c>
      <c r="E35" s="630"/>
      <c r="F35" s="247" t="s">
        <v>453</v>
      </c>
      <c r="G35" s="504"/>
      <c r="H35" s="247" t="s">
        <v>454</v>
      </c>
      <c r="I35" s="504"/>
      <c r="J35" s="981"/>
      <c r="K35" s="984"/>
      <c r="L35" s="984"/>
      <c r="M35" s="969" t="s">
        <v>455</v>
      </c>
      <c r="N35" s="969" t="s">
        <v>456</v>
      </c>
      <c r="O35" s="967"/>
    </row>
    <row r="36" spans="1:15" s="244" customFormat="1" ht="27.95" customHeight="1" thickBot="1">
      <c r="A36" s="973"/>
      <c r="B36" s="976"/>
      <c r="C36" s="979"/>
      <c r="D36" s="597">
        <v>6</v>
      </c>
      <c r="E36" s="598"/>
      <c r="F36" s="599" t="s">
        <v>457</v>
      </c>
      <c r="G36" s="597"/>
      <c r="H36" s="599" t="s">
        <v>458</v>
      </c>
      <c r="I36" s="597"/>
      <c r="J36" s="982"/>
      <c r="K36" s="985"/>
      <c r="L36" s="985"/>
      <c r="M36" s="970"/>
      <c r="N36" s="970"/>
      <c r="O36" s="968"/>
    </row>
    <row r="37" spans="1:15" s="244" customFormat="1" ht="27.95" customHeight="1">
      <c r="A37" s="943">
        <v>40</v>
      </c>
      <c r="B37" s="945" t="s">
        <v>199</v>
      </c>
      <c r="C37" s="957" t="s">
        <v>615</v>
      </c>
      <c r="D37" s="245">
        <v>1</v>
      </c>
      <c r="E37" s="245" t="s">
        <v>320</v>
      </c>
      <c r="F37" s="606"/>
      <c r="G37" s="257"/>
      <c r="H37" s="606" t="s">
        <v>321</v>
      </c>
      <c r="I37" s="245"/>
      <c r="J37" s="947" t="s">
        <v>349</v>
      </c>
      <c r="K37" s="1018" t="s">
        <v>322</v>
      </c>
      <c r="L37" s="1018" t="s">
        <v>323</v>
      </c>
      <c r="M37" s="1018" t="s">
        <v>324</v>
      </c>
      <c r="N37" s="1018" t="s">
        <v>325</v>
      </c>
      <c r="O37" s="963" t="s">
        <v>326</v>
      </c>
    </row>
    <row r="38" spans="1:15" s="244" customFormat="1" ht="27.95" customHeight="1">
      <c r="A38" s="987"/>
      <c r="B38" s="951"/>
      <c r="C38" s="958"/>
      <c r="D38" s="609">
        <v>2</v>
      </c>
      <c r="E38" s="609" t="s">
        <v>311</v>
      </c>
      <c r="F38" s="607"/>
      <c r="G38" s="246"/>
      <c r="H38" s="607" t="s">
        <v>312</v>
      </c>
      <c r="I38" s="609"/>
      <c r="J38" s="952"/>
      <c r="K38" s="1019"/>
      <c r="L38" s="1019"/>
      <c r="M38" s="1019"/>
      <c r="N38" s="1019"/>
      <c r="O38" s="964"/>
    </row>
    <row r="39" spans="1:15" s="244" customFormat="1" ht="27.95" customHeight="1">
      <c r="A39" s="987"/>
      <c r="B39" s="951"/>
      <c r="C39" s="958"/>
      <c r="D39" s="609">
        <v>3</v>
      </c>
      <c r="E39" s="609" t="s">
        <v>350</v>
      </c>
      <c r="F39" s="607"/>
      <c r="G39" s="246"/>
      <c r="H39" s="248" t="s">
        <v>351</v>
      </c>
      <c r="I39" s="609"/>
      <c r="J39" s="952"/>
      <c r="K39" s="1019"/>
      <c r="L39" s="1019"/>
      <c r="M39" s="1019"/>
      <c r="N39" s="1019"/>
      <c r="O39" s="964"/>
    </row>
    <row r="40" spans="1:15" s="244" customFormat="1" ht="27.95" customHeight="1">
      <c r="A40" s="987"/>
      <c r="B40" s="951"/>
      <c r="C40" s="958"/>
      <c r="D40" s="609">
        <v>4</v>
      </c>
      <c r="E40" s="609" t="s">
        <v>352</v>
      </c>
      <c r="F40" s="607"/>
      <c r="G40" s="246"/>
      <c r="H40" s="248" t="s">
        <v>353</v>
      </c>
      <c r="I40" s="609"/>
      <c r="J40" s="952"/>
      <c r="K40" s="1019"/>
      <c r="L40" s="1019"/>
      <c r="M40" s="1019"/>
      <c r="N40" s="1019"/>
      <c r="O40" s="964"/>
    </row>
    <row r="41" spans="1:15" s="244" customFormat="1" ht="27.95" customHeight="1">
      <c r="A41" s="987"/>
      <c r="B41" s="951"/>
      <c r="C41" s="958"/>
      <c r="D41" s="609">
        <v>5</v>
      </c>
      <c r="E41" s="609" t="s">
        <v>354</v>
      </c>
      <c r="F41" s="607"/>
      <c r="G41" s="246"/>
      <c r="H41" s="248" t="s">
        <v>355</v>
      </c>
      <c r="I41" s="609"/>
      <c r="J41" s="952"/>
      <c r="K41" s="1019"/>
      <c r="L41" s="1019"/>
      <c r="M41" s="1019"/>
      <c r="N41" s="1019"/>
      <c r="O41" s="964"/>
    </row>
    <row r="42" spans="1:15" s="648" customFormat="1" ht="27.95" customHeight="1">
      <c r="A42" s="987"/>
      <c r="B42" s="951"/>
      <c r="C42" s="958"/>
      <c r="D42" s="639">
        <v>6</v>
      </c>
      <c r="E42" s="639" t="s">
        <v>767</v>
      </c>
      <c r="F42" s="638"/>
      <c r="G42" s="646"/>
      <c r="H42" s="647" t="s">
        <v>737</v>
      </c>
      <c r="I42" s="639"/>
      <c r="J42" s="645" t="s">
        <v>766</v>
      </c>
      <c r="K42" s="1019"/>
      <c r="L42" s="1019"/>
      <c r="M42" s="1019"/>
      <c r="N42" s="1019"/>
      <c r="O42" s="964"/>
    </row>
    <row r="43" spans="1:15" s="244" customFormat="1" ht="27.95" customHeight="1">
      <c r="A43" s="987"/>
      <c r="B43" s="951"/>
      <c r="C43" s="958"/>
      <c r="D43" s="609">
        <v>7</v>
      </c>
      <c r="E43" s="248" t="s">
        <v>739</v>
      </c>
      <c r="F43" s="607"/>
      <c r="G43" s="246"/>
      <c r="H43" s="602" t="s">
        <v>738</v>
      </c>
      <c r="I43" s="609"/>
      <c r="J43" s="258" t="s">
        <v>356</v>
      </c>
      <c r="K43" s="1019"/>
      <c r="L43" s="1019"/>
      <c r="M43" s="1019"/>
      <c r="N43" s="1019"/>
      <c r="O43" s="964"/>
    </row>
    <row r="44" spans="1:15" s="244" customFormat="1" ht="27.95" customHeight="1">
      <c r="A44" s="987"/>
      <c r="B44" s="951"/>
      <c r="C44" s="958"/>
      <c r="D44" s="609">
        <v>8</v>
      </c>
      <c r="E44" s="248" t="s">
        <v>740</v>
      </c>
      <c r="F44" s="607"/>
      <c r="G44" s="246"/>
      <c r="H44" s="504" t="s">
        <v>732</v>
      </c>
      <c r="I44" s="609"/>
      <c r="J44" s="258" t="s">
        <v>356</v>
      </c>
      <c r="K44" s="1020"/>
      <c r="L44" s="1019"/>
      <c r="M44" s="1020"/>
      <c r="N44" s="1020"/>
      <c r="O44" s="964"/>
    </row>
    <row r="45" spans="1:15" s="244" customFormat="1" ht="27.95" customHeight="1">
      <c r="A45" s="987"/>
      <c r="B45" s="951"/>
      <c r="C45" s="958"/>
      <c r="D45" s="609">
        <v>9</v>
      </c>
      <c r="E45" s="248" t="s">
        <v>741</v>
      </c>
      <c r="F45" s="607"/>
      <c r="G45" s="246"/>
      <c r="H45" s="602" t="s">
        <v>753</v>
      </c>
      <c r="I45" s="609"/>
      <c r="J45" s="609" t="s">
        <v>197</v>
      </c>
      <c r="K45" s="247">
        <v>1</v>
      </c>
      <c r="L45" s="247" t="s">
        <v>800</v>
      </c>
      <c r="M45" s="247" t="s">
        <v>337</v>
      </c>
      <c r="N45" s="607" t="s">
        <v>308</v>
      </c>
      <c r="O45" s="964"/>
    </row>
    <row r="46" spans="1:15" s="244" customFormat="1" ht="27.95" customHeight="1" thickBot="1">
      <c r="A46" s="944"/>
      <c r="B46" s="946"/>
      <c r="C46" s="959"/>
      <c r="D46" s="249">
        <v>11</v>
      </c>
      <c r="E46" s="250" t="s">
        <v>338</v>
      </c>
      <c r="F46" s="251" t="s">
        <v>339</v>
      </c>
      <c r="G46" s="252"/>
      <c r="H46" s="250" t="s">
        <v>338</v>
      </c>
      <c r="I46" s="249"/>
      <c r="J46" s="253" t="s">
        <v>340</v>
      </c>
      <c r="K46" s="249" t="s">
        <v>173</v>
      </c>
      <c r="L46" s="250" t="s">
        <v>341</v>
      </c>
      <c r="M46" s="249" t="s">
        <v>342</v>
      </c>
      <c r="N46" s="249" t="s">
        <v>343</v>
      </c>
      <c r="O46" s="254" t="s">
        <v>344</v>
      </c>
    </row>
    <row r="47" spans="1:15" s="244" customFormat="1" ht="27.95" customHeight="1">
      <c r="A47" s="971">
        <v>50</v>
      </c>
      <c r="B47" s="974" t="s">
        <v>96</v>
      </c>
      <c r="C47" s="977" t="s">
        <v>446</v>
      </c>
      <c r="D47" s="255">
        <v>1</v>
      </c>
      <c r="E47" s="256" t="s">
        <v>447</v>
      </c>
      <c r="F47" s="255"/>
      <c r="G47" s="255"/>
      <c r="H47" s="255" t="s">
        <v>345</v>
      </c>
      <c r="I47" s="255"/>
      <c r="J47" s="980" t="s">
        <v>93</v>
      </c>
      <c r="K47" s="983">
        <v>1</v>
      </c>
      <c r="L47" s="983" t="s">
        <v>307</v>
      </c>
      <c r="M47" s="986" t="s">
        <v>346</v>
      </c>
      <c r="N47" s="986" t="s">
        <v>347</v>
      </c>
      <c r="O47" s="966" t="s">
        <v>348</v>
      </c>
    </row>
    <row r="48" spans="1:15" s="244" customFormat="1" ht="27.95" customHeight="1">
      <c r="A48" s="972"/>
      <c r="B48" s="975"/>
      <c r="C48" s="978"/>
      <c r="D48" s="504">
        <v>2</v>
      </c>
      <c r="E48" s="630" t="s">
        <v>448</v>
      </c>
      <c r="F48" s="504"/>
      <c r="G48" s="504"/>
      <c r="H48" s="247" t="s">
        <v>345</v>
      </c>
      <c r="I48" s="504"/>
      <c r="J48" s="981"/>
      <c r="K48" s="984"/>
      <c r="L48" s="984"/>
      <c r="M48" s="969"/>
      <c r="N48" s="969"/>
      <c r="O48" s="967"/>
    </row>
    <row r="49" spans="1:15" s="244" customFormat="1" ht="27.95" customHeight="1">
      <c r="A49" s="972"/>
      <c r="B49" s="975"/>
      <c r="C49" s="978"/>
      <c r="D49" s="504">
        <v>3</v>
      </c>
      <c r="E49" s="630"/>
      <c r="F49" s="504" t="s">
        <v>449</v>
      </c>
      <c r="G49" s="504"/>
      <c r="H49" s="247" t="s">
        <v>450</v>
      </c>
      <c r="I49" s="504"/>
      <c r="J49" s="981"/>
      <c r="K49" s="984"/>
      <c r="L49" s="984"/>
      <c r="M49" s="969"/>
      <c r="N49" s="969"/>
      <c r="O49" s="967"/>
    </row>
    <row r="50" spans="1:15" s="244" customFormat="1" ht="27.95" customHeight="1">
      <c r="A50" s="972"/>
      <c r="B50" s="975"/>
      <c r="C50" s="978"/>
      <c r="D50" s="504">
        <v>4</v>
      </c>
      <c r="E50" s="630"/>
      <c r="F50" s="504" t="s">
        <v>451</v>
      </c>
      <c r="G50" s="504"/>
      <c r="H50" s="247" t="s">
        <v>452</v>
      </c>
      <c r="I50" s="504"/>
      <c r="J50" s="981"/>
      <c r="K50" s="984"/>
      <c r="L50" s="984"/>
      <c r="M50" s="969"/>
      <c r="N50" s="969"/>
      <c r="O50" s="967"/>
    </row>
    <row r="51" spans="1:15" s="244" customFormat="1" ht="27.95" customHeight="1">
      <c r="A51" s="972"/>
      <c r="B51" s="975"/>
      <c r="C51" s="978"/>
      <c r="D51" s="504">
        <v>5</v>
      </c>
      <c r="E51" s="630"/>
      <c r="F51" s="247" t="s">
        <v>453</v>
      </c>
      <c r="G51" s="504"/>
      <c r="H51" s="247" t="s">
        <v>454</v>
      </c>
      <c r="I51" s="504"/>
      <c r="J51" s="981"/>
      <c r="K51" s="984"/>
      <c r="L51" s="984"/>
      <c r="M51" s="969" t="s">
        <v>455</v>
      </c>
      <c r="N51" s="969" t="s">
        <v>456</v>
      </c>
      <c r="O51" s="967"/>
    </row>
    <row r="52" spans="1:15" s="244" customFormat="1" ht="27.95" customHeight="1" thickBot="1">
      <c r="A52" s="973"/>
      <c r="B52" s="976"/>
      <c r="C52" s="979"/>
      <c r="D52" s="597">
        <v>6</v>
      </c>
      <c r="E52" s="598"/>
      <c r="F52" s="599" t="s">
        <v>457</v>
      </c>
      <c r="G52" s="597"/>
      <c r="H52" s="599" t="s">
        <v>458</v>
      </c>
      <c r="I52" s="597"/>
      <c r="J52" s="982"/>
      <c r="K52" s="985"/>
      <c r="L52" s="985"/>
      <c r="M52" s="970"/>
      <c r="N52" s="970"/>
      <c r="O52" s="968"/>
    </row>
    <row r="53" spans="1:15" s="244" customFormat="1" ht="47.1" customHeight="1">
      <c r="A53" s="943">
        <v>60</v>
      </c>
      <c r="B53" s="945" t="s">
        <v>201</v>
      </c>
      <c r="C53" s="957" t="s">
        <v>338</v>
      </c>
      <c r="D53" s="245">
        <v>1</v>
      </c>
      <c r="E53" s="245" t="s">
        <v>320</v>
      </c>
      <c r="F53" s="606"/>
      <c r="G53" s="257"/>
      <c r="H53" s="606" t="s">
        <v>321</v>
      </c>
      <c r="I53" s="245"/>
      <c r="J53" s="947" t="s">
        <v>349</v>
      </c>
      <c r="K53" s="957" t="s">
        <v>322</v>
      </c>
      <c r="L53" s="957" t="s">
        <v>323</v>
      </c>
      <c r="M53" s="957" t="s">
        <v>324</v>
      </c>
      <c r="N53" s="957" t="s">
        <v>325</v>
      </c>
      <c r="O53" s="963" t="s">
        <v>377</v>
      </c>
    </row>
    <row r="54" spans="1:15" s="244" customFormat="1" ht="47.1" customHeight="1">
      <c r="A54" s="987"/>
      <c r="B54" s="951"/>
      <c r="C54" s="958"/>
      <c r="D54" s="609">
        <v>2</v>
      </c>
      <c r="E54" s="609" t="s">
        <v>311</v>
      </c>
      <c r="F54" s="607"/>
      <c r="G54" s="246"/>
      <c r="H54" s="607" t="s">
        <v>312</v>
      </c>
      <c r="I54" s="609"/>
      <c r="J54" s="952"/>
      <c r="K54" s="958"/>
      <c r="L54" s="958"/>
      <c r="M54" s="958"/>
      <c r="N54" s="958"/>
      <c r="O54" s="964"/>
    </row>
    <row r="55" spans="1:15" s="244" customFormat="1" ht="47.1" customHeight="1">
      <c r="A55" s="987"/>
      <c r="B55" s="951"/>
      <c r="C55" s="958"/>
      <c r="D55" s="609">
        <v>3</v>
      </c>
      <c r="E55" s="609" t="s">
        <v>350</v>
      </c>
      <c r="F55" s="607"/>
      <c r="G55" s="246"/>
      <c r="H55" s="248" t="s">
        <v>351</v>
      </c>
      <c r="I55" s="609"/>
      <c r="J55" s="952"/>
      <c r="K55" s="958"/>
      <c r="L55" s="958"/>
      <c r="M55" s="958"/>
      <c r="N55" s="958"/>
      <c r="O55" s="964"/>
    </row>
    <row r="56" spans="1:15" s="244" customFormat="1" ht="47.1" customHeight="1">
      <c r="A56" s="987"/>
      <c r="B56" s="951"/>
      <c r="C56" s="958"/>
      <c r="D56" s="609">
        <v>4</v>
      </c>
      <c r="E56" s="609" t="s">
        <v>352</v>
      </c>
      <c r="F56" s="607"/>
      <c r="G56" s="246"/>
      <c r="H56" s="248" t="s">
        <v>353</v>
      </c>
      <c r="I56" s="609"/>
      <c r="J56" s="952"/>
      <c r="K56" s="958"/>
      <c r="L56" s="958"/>
      <c r="M56" s="958"/>
      <c r="N56" s="958"/>
      <c r="O56" s="964"/>
    </row>
    <row r="57" spans="1:15" s="244" customFormat="1" ht="47.1" customHeight="1">
      <c r="A57" s="987"/>
      <c r="B57" s="951"/>
      <c r="C57" s="958"/>
      <c r="D57" s="609">
        <v>5</v>
      </c>
      <c r="E57" s="609" t="s">
        <v>354</v>
      </c>
      <c r="F57" s="607"/>
      <c r="G57" s="246"/>
      <c r="H57" s="248" t="s">
        <v>355</v>
      </c>
      <c r="I57" s="609"/>
      <c r="J57" s="952"/>
      <c r="K57" s="958"/>
      <c r="L57" s="958"/>
      <c r="M57" s="958"/>
      <c r="N57" s="958"/>
      <c r="O57" s="964"/>
    </row>
    <row r="58" spans="1:15" s="648" customFormat="1" ht="47.1" customHeight="1">
      <c r="A58" s="987"/>
      <c r="B58" s="951"/>
      <c r="C58" s="958"/>
      <c r="D58" s="639">
        <v>6</v>
      </c>
      <c r="E58" s="248" t="s">
        <v>742</v>
      </c>
      <c r="F58" s="607"/>
      <c r="G58" s="246"/>
      <c r="H58" s="639" t="s">
        <v>732</v>
      </c>
      <c r="I58" s="609"/>
      <c r="J58" s="258" t="s">
        <v>356</v>
      </c>
      <c r="K58" s="958"/>
      <c r="L58" s="958"/>
      <c r="M58" s="958"/>
      <c r="N58" s="958"/>
      <c r="O58" s="964"/>
    </row>
    <row r="59" spans="1:15" s="244" customFormat="1" ht="47.1" customHeight="1">
      <c r="A59" s="987"/>
      <c r="B59" s="951"/>
      <c r="C59" s="958"/>
      <c r="D59" s="609">
        <v>7</v>
      </c>
      <c r="E59" s="677" t="s">
        <v>724</v>
      </c>
      <c r="F59" s="677"/>
      <c r="G59" s="677"/>
      <c r="H59" s="677" t="s">
        <v>767</v>
      </c>
      <c r="I59" s="677"/>
      <c r="J59" s="677" t="s">
        <v>766</v>
      </c>
      <c r="K59" s="958"/>
      <c r="L59" s="958"/>
      <c r="M59" s="958"/>
      <c r="N59" s="958"/>
      <c r="O59" s="964"/>
    </row>
    <row r="60" spans="1:15" s="244" customFormat="1" ht="47.1" customHeight="1" thickBot="1">
      <c r="A60" s="944"/>
      <c r="B60" s="946"/>
      <c r="C60" s="959"/>
      <c r="D60" s="249">
        <v>9</v>
      </c>
      <c r="E60" s="250" t="s">
        <v>338</v>
      </c>
      <c r="F60" s="251" t="s">
        <v>339</v>
      </c>
      <c r="G60" s="252"/>
      <c r="H60" s="250" t="s">
        <v>338</v>
      </c>
      <c r="I60" s="249"/>
      <c r="J60" s="253" t="s">
        <v>340</v>
      </c>
      <c r="K60" s="249" t="s">
        <v>173</v>
      </c>
      <c r="L60" s="250" t="s">
        <v>341</v>
      </c>
      <c r="M60" s="249" t="s">
        <v>342</v>
      </c>
      <c r="N60" s="249" t="s">
        <v>343</v>
      </c>
      <c r="O60" s="254" t="s">
        <v>344</v>
      </c>
    </row>
    <row r="61" spans="1:15" s="244" customFormat="1" ht="47.1" customHeight="1">
      <c r="A61" s="971">
        <v>70</v>
      </c>
      <c r="B61" s="974" t="s">
        <v>96</v>
      </c>
      <c r="C61" s="977" t="s">
        <v>446</v>
      </c>
      <c r="D61" s="255">
        <v>1</v>
      </c>
      <c r="E61" s="256" t="s">
        <v>447</v>
      </c>
      <c r="F61" s="255"/>
      <c r="G61" s="255"/>
      <c r="H61" s="255" t="s">
        <v>345</v>
      </c>
      <c r="I61" s="255"/>
      <c r="J61" s="980" t="s">
        <v>93</v>
      </c>
      <c r="K61" s="983">
        <v>1</v>
      </c>
      <c r="L61" s="983" t="s">
        <v>307</v>
      </c>
      <c r="M61" s="986" t="s">
        <v>346</v>
      </c>
      <c r="N61" s="986" t="s">
        <v>347</v>
      </c>
      <c r="O61" s="966" t="s">
        <v>348</v>
      </c>
    </row>
    <row r="62" spans="1:15" s="244" customFormat="1" ht="47.1" customHeight="1">
      <c r="A62" s="972"/>
      <c r="B62" s="975"/>
      <c r="C62" s="978"/>
      <c r="D62" s="504">
        <v>2</v>
      </c>
      <c r="E62" s="630" t="s">
        <v>448</v>
      </c>
      <c r="F62" s="504"/>
      <c r="G62" s="504"/>
      <c r="H62" s="247" t="s">
        <v>345</v>
      </c>
      <c r="I62" s="504"/>
      <c r="J62" s="981"/>
      <c r="K62" s="984"/>
      <c r="L62" s="984"/>
      <c r="M62" s="969"/>
      <c r="N62" s="969"/>
      <c r="O62" s="967"/>
    </row>
    <row r="63" spans="1:15" s="244" customFormat="1" ht="47.1" customHeight="1">
      <c r="A63" s="972"/>
      <c r="B63" s="975"/>
      <c r="C63" s="978"/>
      <c r="D63" s="504">
        <v>3</v>
      </c>
      <c r="E63" s="630"/>
      <c r="F63" s="504" t="s">
        <v>449</v>
      </c>
      <c r="G63" s="504"/>
      <c r="H63" s="247" t="s">
        <v>450</v>
      </c>
      <c r="I63" s="504"/>
      <c r="J63" s="981"/>
      <c r="K63" s="984"/>
      <c r="L63" s="984"/>
      <c r="M63" s="969"/>
      <c r="N63" s="969"/>
      <c r="O63" s="967"/>
    </row>
    <row r="64" spans="1:15" s="244" customFormat="1" ht="47.1" customHeight="1">
      <c r="A64" s="972"/>
      <c r="B64" s="975"/>
      <c r="C64" s="978"/>
      <c r="D64" s="504">
        <v>4</v>
      </c>
      <c r="E64" s="630"/>
      <c r="F64" s="504" t="s">
        <v>451</v>
      </c>
      <c r="G64" s="504"/>
      <c r="H64" s="247" t="s">
        <v>452</v>
      </c>
      <c r="I64" s="504"/>
      <c r="J64" s="981"/>
      <c r="K64" s="984"/>
      <c r="L64" s="984"/>
      <c r="M64" s="969"/>
      <c r="N64" s="969"/>
      <c r="O64" s="967"/>
    </row>
    <row r="65" spans="1:15" s="244" customFormat="1" ht="47.1" customHeight="1">
      <c r="A65" s="972"/>
      <c r="B65" s="975"/>
      <c r="C65" s="978"/>
      <c r="D65" s="504">
        <v>5</v>
      </c>
      <c r="E65" s="630"/>
      <c r="F65" s="247" t="s">
        <v>453</v>
      </c>
      <c r="G65" s="504"/>
      <c r="H65" s="247" t="s">
        <v>454</v>
      </c>
      <c r="I65" s="504"/>
      <c r="J65" s="981"/>
      <c r="K65" s="984"/>
      <c r="L65" s="984"/>
      <c r="M65" s="969" t="s">
        <v>455</v>
      </c>
      <c r="N65" s="969" t="s">
        <v>456</v>
      </c>
      <c r="O65" s="967"/>
    </row>
    <row r="66" spans="1:15" s="244" customFormat="1" ht="47.1" customHeight="1" thickBot="1">
      <c r="A66" s="973"/>
      <c r="B66" s="976"/>
      <c r="C66" s="979"/>
      <c r="D66" s="597">
        <v>6</v>
      </c>
      <c r="E66" s="598"/>
      <c r="F66" s="599" t="s">
        <v>457</v>
      </c>
      <c r="G66" s="597"/>
      <c r="H66" s="599" t="s">
        <v>458</v>
      </c>
      <c r="I66" s="597"/>
      <c r="J66" s="982"/>
      <c r="K66" s="985"/>
      <c r="L66" s="985"/>
      <c r="M66" s="970"/>
      <c r="N66" s="970"/>
      <c r="O66" s="968"/>
    </row>
    <row r="67" spans="1:15" s="244" customFormat="1" ht="47.1" customHeight="1">
      <c r="A67" s="943">
        <v>80</v>
      </c>
      <c r="B67" s="945" t="s">
        <v>359</v>
      </c>
      <c r="C67" s="947" t="s">
        <v>338</v>
      </c>
      <c r="D67" s="245">
        <v>1</v>
      </c>
      <c r="E67" s="245" t="s">
        <v>320</v>
      </c>
      <c r="F67" s="245"/>
      <c r="G67" s="245"/>
      <c r="H67" s="606" t="s">
        <v>321</v>
      </c>
      <c r="I67" s="245"/>
      <c r="J67" s="953" t="s">
        <v>349</v>
      </c>
      <c r="K67" s="650">
        <v>1</v>
      </c>
      <c r="L67" s="957" t="s">
        <v>307</v>
      </c>
      <c r="M67" s="957" t="s">
        <v>360</v>
      </c>
      <c r="N67" s="957" t="s">
        <v>361</v>
      </c>
      <c r="O67" s="963" t="s">
        <v>362</v>
      </c>
    </row>
    <row r="68" spans="1:15" s="244" customFormat="1" ht="47.1" customHeight="1">
      <c r="A68" s="987"/>
      <c r="B68" s="951"/>
      <c r="C68" s="952"/>
      <c r="D68" s="609">
        <v>2</v>
      </c>
      <c r="E68" s="609" t="s">
        <v>311</v>
      </c>
      <c r="F68" s="609"/>
      <c r="G68" s="609"/>
      <c r="H68" s="607" t="s">
        <v>312</v>
      </c>
      <c r="I68" s="609"/>
      <c r="J68" s="954"/>
      <c r="K68" s="649"/>
      <c r="L68" s="958"/>
      <c r="M68" s="958"/>
      <c r="N68" s="958"/>
      <c r="O68" s="964"/>
    </row>
    <row r="69" spans="1:15" s="244" customFormat="1" ht="47.1" customHeight="1">
      <c r="A69" s="987"/>
      <c r="B69" s="951"/>
      <c r="C69" s="952"/>
      <c r="D69" s="609">
        <v>3</v>
      </c>
      <c r="E69" s="609" t="s">
        <v>327</v>
      </c>
      <c r="F69" s="609"/>
      <c r="G69" s="609"/>
      <c r="H69" s="607" t="s">
        <v>328</v>
      </c>
      <c r="I69" s="609"/>
      <c r="J69" s="954"/>
      <c r="K69" s="649"/>
      <c r="L69" s="958"/>
      <c r="M69" s="958"/>
      <c r="N69" s="958"/>
      <c r="O69" s="964"/>
    </row>
    <row r="70" spans="1:15" s="244" customFormat="1" ht="47.1" customHeight="1">
      <c r="A70" s="987"/>
      <c r="B70" s="951"/>
      <c r="C70" s="952"/>
      <c r="D70" s="609">
        <v>4</v>
      </c>
      <c r="E70" s="609" t="s">
        <v>329</v>
      </c>
      <c r="F70" s="609"/>
      <c r="G70" s="609"/>
      <c r="H70" s="607" t="s">
        <v>310</v>
      </c>
      <c r="I70" s="609"/>
      <c r="J70" s="954"/>
      <c r="K70" s="649"/>
      <c r="L70" s="958"/>
      <c r="M70" s="958"/>
      <c r="N70" s="958"/>
      <c r="O70" s="964"/>
    </row>
    <row r="71" spans="1:15" s="244" customFormat="1" ht="47.1" customHeight="1">
      <c r="A71" s="987"/>
      <c r="B71" s="951"/>
      <c r="C71" s="952"/>
      <c r="D71" s="609">
        <v>5</v>
      </c>
      <c r="E71" s="609" t="s">
        <v>330</v>
      </c>
      <c r="F71" s="609"/>
      <c r="G71" s="609"/>
      <c r="H71" s="607" t="s">
        <v>331</v>
      </c>
      <c r="I71" s="609"/>
      <c r="J71" s="954"/>
      <c r="K71" s="649"/>
      <c r="L71" s="958"/>
      <c r="M71" s="958"/>
      <c r="N71" s="958"/>
      <c r="O71" s="964"/>
    </row>
    <row r="72" spans="1:15" s="244" customFormat="1" ht="47.1" customHeight="1">
      <c r="A72" s="987"/>
      <c r="B72" s="951"/>
      <c r="C72" s="952"/>
      <c r="D72" s="609">
        <v>6</v>
      </c>
      <c r="E72" s="609" t="s">
        <v>332</v>
      </c>
      <c r="F72" s="609"/>
      <c r="G72" s="609"/>
      <c r="H72" s="607" t="s">
        <v>333</v>
      </c>
      <c r="I72" s="609"/>
      <c r="J72" s="954"/>
      <c r="K72" s="649"/>
      <c r="L72" s="958"/>
      <c r="M72" s="958"/>
      <c r="N72" s="958"/>
      <c r="O72" s="964"/>
    </row>
    <row r="73" spans="1:15" s="244" customFormat="1" ht="47.1" customHeight="1">
      <c r="A73" s="987"/>
      <c r="B73" s="951"/>
      <c r="C73" s="952"/>
      <c r="D73" s="609">
        <v>7</v>
      </c>
      <c r="E73" s="609" t="s">
        <v>350</v>
      </c>
      <c r="F73" s="607"/>
      <c r="G73" s="246"/>
      <c r="H73" s="248" t="s">
        <v>351</v>
      </c>
      <c r="I73" s="609"/>
      <c r="J73" s="954"/>
      <c r="K73" s="649"/>
      <c r="L73" s="958"/>
      <c r="M73" s="958"/>
      <c r="N73" s="958"/>
      <c r="O73" s="964"/>
    </row>
    <row r="74" spans="1:15" s="244" customFormat="1" ht="47.1" customHeight="1">
      <c r="A74" s="987"/>
      <c r="B74" s="951"/>
      <c r="C74" s="952"/>
      <c r="D74" s="609">
        <v>8</v>
      </c>
      <c r="E74" s="609" t="s">
        <v>352</v>
      </c>
      <c r="F74" s="607"/>
      <c r="G74" s="246"/>
      <c r="H74" s="248" t="s">
        <v>363</v>
      </c>
      <c r="I74" s="609"/>
      <c r="J74" s="954"/>
      <c r="K74" s="649"/>
      <c r="L74" s="958"/>
      <c r="M74" s="958"/>
      <c r="N74" s="958"/>
      <c r="O74" s="964"/>
    </row>
    <row r="75" spans="1:15" s="244" customFormat="1" ht="47.1" customHeight="1">
      <c r="A75" s="987"/>
      <c r="B75" s="951"/>
      <c r="C75" s="952"/>
      <c r="D75" s="609">
        <v>9</v>
      </c>
      <c r="E75" s="609" t="s">
        <v>354</v>
      </c>
      <c r="F75" s="607"/>
      <c r="G75" s="246"/>
      <c r="H75" s="248" t="s">
        <v>364</v>
      </c>
      <c r="I75" s="609"/>
      <c r="J75" s="954"/>
      <c r="K75" s="649"/>
      <c r="L75" s="958"/>
      <c r="M75" s="958"/>
      <c r="N75" s="958"/>
      <c r="O75" s="964"/>
    </row>
    <row r="76" spans="1:15" s="244" customFormat="1" ht="47.1" customHeight="1">
      <c r="A76" s="987"/>
      <c r="B76" s="951"/>
      <c r="C76" s="952"/>
      <c r="D76" s="640">
        <v>10</v>
      </c>
      <c r="E76" s="248" t="s">
        <v>317</v>
      </c>
      <c r="F76" s="607"/>
      <c r="G76" s="246"/>
      <c r="H76" s="602" t="s">
        <v>730</v>
      </c>
      <c r="I76" s="260"/>
      <c r="J76" s="602" t="s">
        <v>94</v>
      </c>
      <c r="K76" s="955"/>
      <c r="L76" s="958"/>
      <c r="M76" s="958" t="s">
        <v>366</v>
      </c>
      <c r="N76" s="958" t="s">
        <v>308</v>
      </c>
      <c r="O76" s="964"/>
    </row>
    <row r="77" spans="1:15" s="244" customFormat="1" ht="47.1" customHeight="1">
      <c r="A77" s="987"/>
      <c r="B77" s="951"/>
      <c r="C77" s="952"/>
      <c r="D77" s="640">
        <v>11</v>
      </c>
      <c r="E77" s="248" t="s">
        <v>334</v>
      </c>
      <c r="F77" s="607"/>
      <c r="G77" s="246"/>
      <c r="H77" s="602" t="s">
        <v>711</v>
      </c>
      <c r="I77" s="260"/>
      <c r="J77" s="602" t="s">
        <v>95</v>
      </c>
      <c r="K77" s="955"/>
      <c r="L77" s="958"/>
      <c r="M77" s="958"/>
      <c r="N77" s="958"/>
      <c r="O77" s="964"/>
    </row>
    <row r="78" spans="1:15" s="244" customFormat="1" ht="47.1" customHeight="1">
      <c r="A78" s="987"/>
      <c r="B78" s="951"/>
      <c r="C78" s="952"/>
      <c r="D78" s="640">
        <v>12</v>
      </c>
      <c r="E78" s="248" t="s">
        <v>335</v>
      </c>
      <c r="F78" s="607"/>
      <c r="G78" s="246"/>
      <c r="H78" s="602" t="s">
        <v>738</v>
      </c>
      <c r="I78" s="260"/>
      <c r="J78" s="602" t="s">
        <v>356</v>
      </c>
      <c r="K78" s="955"/>
      <c r="L78" s="958"/>
      <c r="M78" s="958"/>
      <c r="N78" s="958"/>
      <c r="O78" s="964"/>
    </row>
    <row r="79" spans="1:15" s="244" customFormat="1" ht="47.1" customHeight="1">
      <c r="A79" s="987"/>
      <c r="B79" s="951"/>
      <c r="C79" s="952"/>
      <c r="D79" s="640">
        <v>13</v>
      </c>
      <c r="E79" s="248" t="s">
        <v>744</v>
      </c>
      <c r="F79" s="607"/>
      <c r="G79" s="246"/>
      <c r="H79" s="602" t="s">
        <v>743</v>
      </c>
      <c r="I79" s="609"/>
      <c r="J79" s="258" t="s">
        <v>623</v>
      </c>
      <c r="K79" s="955"/>
      <c r="L79" s="958"/>
      <c r="M79" s="958"/>
      <c r="N79" s="958"/>
      <c r="O79" s="964"/>
    </row>
    <row r="80" spans="1:15" s="244" customFormat="1" ht="47.1" customHeight="1">
      <c r="A80" s="987"/>
      <c r="B80" s="951"/>
      <c r="C80" s="952"/>
      <c r="D80" s="640">
        <v>14</v>
      </c>
      <c r="E80" s="248" t="s">
        <v>745</v>
      </c>
      <c r="F80" s="607"/>
      <c r="G80" s="246"/>
      <c r="H80" s="602" t="s">
        <v>732</v>
      </c>
      <c r="I80" s="260"/>
      <c r="J80" s="258" t="s">
        <v>356</v>
      </c>
      <c r="K80" s="955"/>
      <c r="L80" s="958"/>
      <c r="M80" s="958"/>
      <c r="N80" s="958"/>
      <c r="O80" s="964"/>
    </row>
    <row r="81" spans="1:15" s="244" customFormat="1" ht="47.1" customHeight="1" thickBot="1">
      <c r="A81" s="944"/>
      <c r="B81" s="946"/>
      <c r="C81" s="948"/>
      <c r="D81" s="640">
        <v>15</v>
      </c>
      <c r="E81" s="250" t="s">
        <v>357</v>
      </c>
      <c r="F81" s="251"/>
      <c r="G81" s="252"/>
      <c r="H81" s="604" t="s">
        <v>736</v>
      </c>
      <c r="I81" s="636"/>
      <c r="J81" s="604" t="s">
        <v>358</v>
      </c>
      <c r="K81" s="956"/>
      <c r="L81" s="959"/>
      <c r="M81" s="959"/>
      <c r="N81" s="959"/>
      <c r="O81" s="965"/>
    </row>
    <row r="82" spans="1:15" s="244" customFormat="1" ht="47.1" customHeight="1">
      <c r="A82" s="943">
        <v>90</v>
      </c>
      <c r="B82" s="945" t="s">
        <v>204</v>
      </c>
      <c r="C82" s="947" t="s">
        <v>338</v>
      </c>
      <c r="D82" s="245">
        <v>1</v>
      </c>
      <c r="E82" s="259" t="s">
        <v>367</v>
      </c>
      <c r="F82" s="259"/>
      <c r="G82" s="259"/>
      <c r="H82" s="259" t="s">
        <v>368</v>
      </c>
      <c r="I82" s="245"/>
      <c r="J82" s="947" t="s">
        <v>349</v>
      </c>
      <c r="K82" s="949" t="s">
        <v>365</v>
      </c>
      <c r="L82" s="949" t="s">
        <v>369</v>
      </c>
      <c r="M82" s="949" t="s">
        <v>370</v>
      </c>
      <c r="N82" s="949" t="s">
        <v>308</v>
      </c>
      <c r="O82" s="961" t="s">
        <v>371</v>
      </c>
    </row>
    <row r="83" spans="1:15" s="244" customFormat="1" ht="47.1" customHeight="1" thickBot="1">
      <c r="A83" s="944"/>
      <c r="B83" s="946"/>
      <c r="C83" s="948"/>
      <c r="D83" s="249">
        <v>2</v>
      </c>
      <c r="E83" s="250" t="s">
        <v>372</v>
      </c>
      <c r="F83" s="250"/>
      <c r="G83" s="250"/>
      <c r="H83" s="250" t="s">
        <v>373</v>
      </c>
      <c r="I83" s="249"/>
      <c r="J83" s="948"/>
      <c r="K83" s="950"/>
      <c r="L83" s="960"/>
      <c r="M83" s="950"/>
      <c r="N83" s="950"/>
      <c r="O83" s="962"/>
    </row>
    <row r="85" spans="1:15" ht="15.75" thickBot="1">
      <c r="A85" s="936" t="s">
        <v>182</v>
      </c>
      <c r="B85" s="937"/>
      <c r="C85" s="937"/>
      <c r="D85" s="937"/>
      <c r="E85" s="937"/>
      <c r="F85" s="937"/>
      <c r="G85" s="937"/>
      <c r="H85" s="937"/>
      <c r="I85" s="937"/>
      <c r="J85" s="937"/>
      <c r="K85" s="937"/>
      <c r="L85" s="937"/>
      <c r="M85" s="937"/>
      <c r="N85" s="937"/>
      <c r="O85" s="938"/>
    </row>
    <row r="86" spans="1:15" ht="15.75" thickBot="1">
      <c r="A86" s="651" t="s">
        <v>780</v>
      </c>
      <c r="B86" s="652" t="s">
        <v>781</v>
      </c>
      <c r="C86" s="652" t="s">
        <v>183</v>
      </c>
      <c r="D86" s="652"/>
      <c r="E86" s="653"/>
      <c r="F86" s="653"/>
      <c r="G86" s="653"/>
      <c r="H86" s="653"/>
      <c r="I86" s="654"/>
      <c r="J86" s="653"/>
      <c r="K86" s="653"/>
      <c r="L86" s="653"/>
      <c r="M86" s="653"/>
      <c r="N86" s="653"/>
      <c r="O86" s="655"/>
    </row>
    <row r="87" spans="1:15">
      <c r="A87" s="261">
        <v>0</v>
      </c>
      <c r="B87" s="656" t="s">
        <v>716</v>
      </c>
      <c r="C87" s="657" t="s">
        <v>783</v>
      </c>
      <c r="D87" s="657"/>
      <c r="E87" s="658"/>
      <c r="F87" s="658"/>
      <c r="G87" s="658"/>
      <c r="H87" s="658"/>
      <c r="I87" s="659"/>
      <c r="J87" s="658"/>
      <c r="K87" s="658"/>
      <c r="L87" s="658"/>
      <c r="M87" s="658"/>
      <c r="N87" s="658"/>
      <c r="O87" s="660"/>
    </row>
    <row r="88" spans="1:15" ht="16.5" thickBot="1">
      <c r="A88" s="661"/>
      <c r="B88" s="662"/>
      <c r="C88" s="662"/>
      <c r="D88" s="662"/>
      <c r="E88" s="262"/>
      <c r="F88" s="262"/>
      <c r="G88" s="262"/>
      <c r="H88" s="262"/>
      <c r="I88" s="262"/>
      <c r="J88" s="262"/>
      <c r="K88" s="262"/>
      <c r="L88" s="262"/>
      <c r="M88" s="262"/>
      <c r="N88" s="262"/>
      <c r="O88" s="263"/>
    </row>
    <row r="89" spans="1:15" ht="15.75">
      <c r="A89" s="663"/>
      <c r="B89" s="664" t="s">
        <v>181</v>
      </c>
      <c r="C89" s="664" t="s">
        <v>784</v>
      </c>
      <c r="D89" s="665"/>
      <c r="E89" s="262"/>
      <c r="F89" s="262"/>
      <c r="G89" s="262"/>
      <c r="H89" s="262"/>
      <c r="I89" s="262"/>
      <c r="J89" s="262"/>
      <c r="K89" s="262"/>
      <c r="L89" s="262"/>
      <c r="M89" s="663" t="s">
        <v>164</v>
      </c>
      <c r="N89" s="664" t="s">
        <v>785</v>
      </c>
      <c r="O89" s="665"/>
    </row>
    <row r="90" spans="1:15" ht="15.75" thickBot="1">
      <c r="A90" s="600"/>
      <c r="B90" s="236"/>
      <c r="C90" s="236"/>
      <c r="D90" s="601"/>
      <c r="E90" s="172"/>
      <c r="F90" s="172"/>
      <c r="G90" s="172"/>
      <c r="H90" s="172"/>
      <c r="I90" s="172"/>
      <c r="J90" s="172"/>
      <c r="K90" s="172"/>
      <c r="L90" s="172"/>
      <c r="M90" s="171"/>
      <c r="N90" s="172"/>
      <c r="O90" s="666"/>
    </row>
    <row r="91" spans="1:15" ht="15.75" thickBot="1">
      <c r="A91" s="667"/>
      <c r="B91" s="668" t="s">
        <v>374</v>
      </c>
      <c r="C91" s="668"/>
      <c r="D91" s="669"/>
      <c r="E91" s="236"/>
      <c r="F91" s="236"/>
      <c r="G91" s="236"/>
      <c r="H91" s="236"/>
      <c r="I91" s="236"/>
      <c r="J91" s="236"/>
      <c r="K91" s="236"/>
      <c r="L91" s="236"/>
      <c r="M91" s="235"/>
      <c r="N91" s="236"/>
      <c r="O91" s="237"/>
    </row>
    <row r="97" spans="4:4">
      <c r="D97" t="s">
        <v>798</v>
      </c>
    </row>
  </sheetData>
  <mergeCells count="106">
    <mergeCell ref="A85:O85"/>
    <mergeCell ref="A67:A81"/>
    <mergeCell ref="L37:L44"/>
    <mergeCell ref="K37:K44"/>
    <mergeCell ref="M37:M44"/>
    <mergeCell ref="N37:N44"/>
    <mergeCell ref="K18:K29"/>
    <mergeCell ref="L18:L29"/>
    <mergeCell ref="M18:M29"/>
    <mergeCell ref="N18:N29"/>
    <mergeCell ref="J37:J41"/>
    <mergeCell ref="L31:L36"/>
    <mergeCell ref="M31:M34"/>
    <mergeCell ref="N31:N34"/>
    <mergeCell ref="O31:O36"/>
    <mergeCell ref="M35:M36"/>
    <mergeCell ref="N35:N36"/>
    <mergeCell ref="A31:A36"/>
    <mergeCell ref="B31:B36"/>
    <mergeCell ref="C31:C36"/>
    <mergeCell ref="J31:J36"/>
    <mergeCell ref="K31:K36"/>
    <mergeCell ref="O18:O29"/>
    <mergeCell ref="A18:A30"/>
    <mergeCell ref="A1:O1"/>
    <mergeCell ref="H2:J2"/>
    <mergeCell ref="M2:O2"/>
    <mergeCell ref="M3:O3"/>
    <mergeCell ref="H4:J6"/>
    <mergeCell ref="M4:O4"/>
    <mergeCell ref="M5:O5"/>
    <mergeCell ref="M6:O6"/>
    <mergeCell ref="C3:E3"/>
    <mergeCell ref="C2:F2"/>
    <mergeCell ref="A8:A9"/>
    <mergeCell ref="B8:B9"/>
    <mergeCell ref="C8:C9"/>
    <mergeCell ref="D8:F8"/>
    <mergeCell ref="N8:N9"/>
    <mergeCell ref="O8:O9"/>
    <mergeCell ref="N10:N17"/>
    <mergeCell ref="O10:O17"/>
    <mergeCell ref="J11:J14"/>
    <mergeCell ref="M10:M17"/>
    <mergeCell ref="B18:B30"/>
    <mergeCell ref="C18:C30"/>
    <mergeCell ref="J18:J23"/>
    <mergeCell ref="A10:A17"/>
    <mergeCell ref="B10:B17"/>
    <mergeCell ref="C10:C17"/>
    <mergeCell ref="K10:K17"/>
    <mergeCell ref="L10:L17"/>
    <mergeCell ref="O37:O45"/>
    <mergeCell ref="A37:A46"/>
    <mergeCell ref="B37:B46"/>
    <mergeCell ref="C37:C46"/>
    <mergeCell ref="L47:L52"/>
    <mergeCell ref="M47:M50"/>
    <mergeCell ref="N47:N50"/>
    <mergeCell ref="O47:O52"/>
    <mergeCell ref="M51:M52"/>
    <mergeCell ref="N51:N52"/>
    <mergeCell ref="A53:A60"/>
    <mergeCell ref="B53:B60"/>
    <mergeCell ref="C53:C60"/>
    <mergeCell ref="K53:K59"/>
    <mergeCell ref="L53:L59"/>
    <mergeCell ref="M53:M59"/>
    <mergeCell ref="N53:N59"/>
    <mergeCell ref="O53:O59"/>
    <mergeCell ref="A47:A52"/>
    <mergeCell ref="B47:B52"/>
    <mergeCell ref="C47:C52"/>
    <mergeCell ref="J47:J52"/>
    <mergeCell ref="K47:K52"/>
    <mergeCell ref="J53:J57"/>
    <mergeCell ref="O61:O66"/>
    <mergeCell ref="M65:M66"/>
    <mergeCell ref="N65:N66"/>
    <mergeCell ref="A61:A66"/>
    <mergeCell ref="B61:B66"/>
    <mergeCell ref="C61:C66"/>
    <mergeCell ref="J61:J66"/>
    <mergeCell ref="K61:K66"/>
    <mergeCell ref="L61:L66"/>
    <mergeCell ref="M61:M64"/>
    <mergeCell ref="N61:N64"/>
    <mergeCell ref="L67:L81"/>
    <mergeCell ref="M67:M75"/>
    <mergeCell ref="L82:L83"/>
    <mergeCell ref="M82:M83"/>
    <mergeCell ref="N82:N83"/>
    <mergeCell ref="O82:O83"/>
    <mergeCell ref="N67:N75"/>
    <mergeCell ref="O67:O81"/>
    <mergeCell ref="M76:M81"/>
    <mergeCell ref="N76:N81"/>
    <mergeCell ref="A82:A83"/>
    <mergeCell ref="B82:B83"/>
    <mergeCell ref="C82:C83"/>
    <mergeCell ref="J82:J83"/>
    <mergeCell ref="K82:K83"/>
    <mergeCell ref="B67:B81"/>
    <mergeCell ref="C67:C81"/>
    <mergeCell ref="J67:J75"/>
    <mergeCell ref="K76:K81"/>
  </mergeCells>
  <pageMargins left="0" right="0" top="0" bottom="0" header="0" footer="0"/>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3"/>
  <sheetViews>
    <sheetView view="pageBreakPreview" topLeftCell="A22" zoomScale="70" zoomScaleNormal="70" zoomScaleSheetLayoutView="70" workbookViewId="0">
      <selection activeCell="P43" sqref="P43"/>
    </sheetView>
  </sheetViews>
  <sheetFormatPr defaultRowHeight="12.75"/>
  <cols>
    <col min="1" max="1" width="5.5703125" style="15" customWidth="1"/>
    <col min="2" max="2" width="9.85546875" style="15" customWidth="1"/>
    <col min="3" max="12" width="7.7109375" style="15" customWidth="1"/>
    <col min="13" max="14" width="11.28515625" style="15" customWidth="1"/>
    <col min="15" max="15" width="14" style="15" customWidth="1"/>
    <col min="16" max="16" width="11.140625" style="15" customWidth="1"/>
    <col min="17" max="17" width="13.85546875" style="15" customWidth="1"/>
    <col min="18" max="18" width="7.7109375" style="15" customWidth="1"/>
    <col min="19" max="19" width="13" style="15" customWidth="1"/>
    <col min="20" max="20" width="10.5703125" style="15" customWidth="1"/>
    <col min="21" max="21" width="9.7109375" style="15" customWidth="1"/>
    <col min="22" max="22" width="9.28515625" style="15" customWidth="1"/>
    <col min="23" max="23" width="8.28515625" style="15" customWidth="1"/>
    <col min="24" max="24" width="10" style="15" customWidth="1"/>
    <col min="25" max="25" width="28.7109375" style="15" customWidth="1"/>
    <col min="26" max="256" width="9.140625" style="15"/>
    <col min="257" max="257" width="5.5703125" style="15" customWidth="1"/>
    <col min="258" max="258" width="9.85546875" style="15" customWidth="1"/>
    <col min="259" max="268" width="7.7109375" style="15" customWidth="1"/>
    <col min="269" max="270" width="11.28515625" style="15" customWidth="1"/>
    <col min="271" max="271" width="14" style="15" customWidth="1"/>
    <col min="272" max="272" width="11.140625" style="15" customWidth="1"/>
    <col min="273" max="273" width="13.85546875" style="15" customWidth="1"/>
    <col min="274" max="274" width="7.7109375" style="15" customWidth="1"/>
    <col min="275" max="275" width="9.28515625" style="15" customWidth="1"/>
    <col min="276" max="276" width="10.5703125" style="15" customWidth="1"/>
    <col min="277" max="277" width="9.7109375" style="15" customWidth="1"/>
    <col min="278" max="278" width="9.28515625" style="15" customWidth="1"/>
    <col min="279" max="279" width="8.28515625" style="15" customWidth="1"/>
    <col min="280" max="280" width="10" style="15" customWidth="1"/>
    <col min="281" max="281" width="12" style="15" customWidth="1"/>
    <col min="282" max="512" width="9.140625" style="15"/>
    <col min="513" max="513" width="5.5703125" style="15" customWidth="1"/>
    <col min="514" max="514" width="9.85546875" style="15" customWidth="1"/>
    <col min="515" max="524" width="7.7109375" style="15" customWidth="1"/>
    <col min="525" max="526" width="11.28515625" style="15" customWidth="1"/>
    <col min="527" max="527" width="14" style="15" customWidth="1"/>
    <col min="528" max="528" width="11.140625" style="15" customWidth="1"/>
    <col min="529" max="529" width="13.85546875" style="15" customWidth="1"/>
    <col min="530" max="530" width="7.7109375" style="15" customWidth="1"/>
    <col min="531" max="531" width="9.28515625" style="15" customWidth="1"/>
    <col min="532" max="532" width="10.5703125" style="15" customWidth="1"/>
    <col min="533" max="533" width="9.7109375" style="15" customWidth="1"/>
    <col min="534" max="534" width="9.28515625" style="15" customWidth="1"/>
    <col min="535" max="535" width="8.28515625" style="15" customWidth="1"/>
    <col min="536" max="536" width="10" style="15" customWidth="1"/>
    <col min="537" max="537" width="12" style="15" customWidth="1"/>
    <col min="538" max="768" width="9.140625" style="15"/>
    <col min="769" max="769" width="5.5703125" style="15" customWidth="1"/>
    <col min="770" max="770" width="9.85546875" style="15" customWidth="1"/>
    <col min="771" max="780" width="7.7109375" style="15" customWidth="1"/>
    <col min="781" max="782" width="11.28515625" style="15" customWidth="1"/>
    <col min="783" max="783" width="14" style="15" customWidth="1"/>
    <col min="784" max="784" width="11.140625" style="15" customWidth="1"/>
    <col min="785" max="785" width="13.85546875" style="15" customWidth="1"/>
    <col min="786" max="786" width="7.7109375" style="15" customWidth="1"/>
    <col min="787" max="787" width="9.28515625" style="15" customWidth="1"/>
    <col min="788" max="788" width="10.5703125" style="15" customWidth="1"/>
    <col min="789" max="789" width="9.7109375" style="15" customWidth="1"/>
    <col min="790" max="790" width="9.28515625" style="15" customWidth="1"/>
    <col min="791" max="791" width="8.28515625" style="15" customWidth="1"/>
    <col min="792" max="792" width="10" style="15" customWidth="1"/>
    <col min="793" max="793" width="12" style="15" customWidth="1"/>
    <col min="794" max="1024" width="9.140625" style="15"/>
    <col min="1025" max="1025" width="5.5703125" style="15" customWidth="1"/>
    <col min="1026" max="1026" width="9.85546875" style="15" customWidth="1"/>
    <col min="1027" max="1036" width="7.7109375" style="15" customWidth="1"/>
    <col min="1037" max="1038" width="11.28515625" style="15" customWidth="1"/>
    <col min="1039" max="1039" width="14" style="15" customWidth="1"/>
    <col min="1040" max="1040" width="11.140625" style="15" customWidth="1"/>
    <col min="1041" max="1041" width="13.85546875" style="15" customWidth="1"/>
    <col min="1042" max="1042" width="7.7109375" style="15" customWidth="1"/>
    <col min="1043" max="1043" width="9.28515625" style="15" customWidth="1"/>
    <col min="1044" max="1044" width="10.5703125" style="15" customWidth="1"/>
    <col min="1045" max="1045" width="9.7109375" style="15" customWidth="1"/>
    <col min="1046" max="1046" width="9.28515625" style="15" customWidth="1"/>
    <col min="1047" max="1047" width="8.28515625" style="15" customWidth="1"/>
    <col min="1048" max="1048" width="10" style="15" customWidth="1"/>
    <col min="1049" max="1049" width="12" style="15" customWidth="1"/>
    <col min="1050" max="1280" width="9.140625" style="15"/>
    <col min="1281" max="1281" width="5.5703125" style="15" customWidth="1"/>
    <col min="1282" max="1282" width="9.85546875" style="15" customWidth="1"/>
    <col min="1283" max="1292" width="7.7109375" style="15" customWidth="1"/>
    <col min="1293" max="1294" width="11.28515625" style="15" customWidth="1"/>
    <col min="1295" max="1295" width="14" style="15" customWidth="1"/>
    <col min="1296" max="1296" width="11.140625" style="15" customWidth="1"/>
    <col min="1297" max="1297" width="13.85546875" style="15" customWidth="1"/>
    <col min="1298" max="1298" width="7.7109375" style="15" customWidth="1"/>
    <col min="1299" max="1299" width="9.28515625" style="15" customWidth="1"/>
    <col min="1300" max="1300" width="10.5703125" style="15" customWidth="1"/>
    <col min="1301" max="1301" width="9.7109375" style="15" customWidth="1"/>
    <col min="1302" max="1302" width="9.28515625" style="15" customWidth="1"/>
    <col min="1303" max="1303" width="8.28515625" style="15" customWidth="1"/>
    <col min="1304" max="1304" width="10" style="15" customWidth="1"/>
    <col min="1305" max="1305" width="12" style="15" customWidth="1"/>
    <col min="1306" max="1536" width="9.140625" style="15"/>
    <col min="1537" max="1537" width="5.5703125" style="15" customWidth="1"/>
    <col min="1538" max="1538" width="9.85546875" style="15" customWidth="1"/>
    <col min="1539" max="1548" width="7.7109375" style="15" customWidth="1"/>
    <col min="1549" max="1550" width="11.28515625" style="15" customWidth="1"/>
    <col min="1551" max="1551" width="14" style="15" customWidth="1"/>
    <col min="1552" max="1552" width="11.140625" style="15" customWidth="1"/>
    <col min="1553" max="1553" width="13.85546875" style="15" customWidth="1"/>
    <col min="1554" max="1554" width="7.7109375" style="15" customWidth="1"/>
    <col min="1555" max="1555" width="9.28515625" style="15" customWidth="1"/>
    <col min="1556" max="1556" width="10.5703125" style="15" customWidth="1"/>
    <col min="1557" max="1557" width="9.7109375" style="15" customWidth="1"/>
    <col min="1558" max="1558" width="9.28515625" style="15" customWidth="1"/>
    <col min="1559" max="1559" width="8.28515625" style="15" customWidth="1"/>
    <col min="1560" max="1560" width="10" style="15" customWidth="1"/>
    <col min="1561" max="1561" width="12" style="15" customWidth="1"/>
    <col min="1562" max="1792" width="9.140625" style="15"/>
    <col min="1793" max="1793" width="5.5703125" style="15" customWidth="1"/>
    <col min="1794" max="1794" width="9.85546875" style="15" customWidth="1"/>
    <col min="1795" max="1804" width="7.7109375" style="15" customWidth="1"/>
    <col min="1805" max="1806" width="11.28515625" style="15" customWidth="1"/>
    <col min="1807" max="1807" width="14" style="15" customWidth="1"/>
    <col min="1808" max="1808" width="11.140625" style="15" customWidth="1"/>
    <col min="1809" max="1809" width="13.85546875" style="15" customWidth="1"/>
    <col min="1810" max="1810" width="7.7109375" style="15" customWidth="1"/>
    <col min="1811" max="1811" width="9.28515625" style="15" customWidth="1"/>
    <col min="1812" max="1812" width="10.5703125" style="15" customWidth="1"/>
    <col min="1813" max="1813" width="9.7109375" style="15" customWidth="1"/>
    <col min="1814" max="1814" width="9.28515625" style="15" customWidth="1"/>
    <col min="1815" max="1815" width="8.28515625" style="15" customWidth="1"/>
    <col min="1816" max="1816" width="10" style="15" customWidth="1"/>
    <col min="1817" max="1817" width="12" style="15" customWidth="1"/>
    <col min="1818" max="2048" width="9.140625" style="15"/>
    <col min="2049" max="2049" width="5.5703125" style="15" customWidth="1"/>
    <col min="2050" max="2050" width="9.85546875" style="15" customWidth="1"/>
    <col min="2051" max="2060" width="7.7109375" style="15" customWidth="1"/>
    <col min="2061" max="2062" width="11.28515625" style="15" customWidth="1"/>
    <col min="2063" max="2063" width="14" style="15" customWidth="1"/>
    <col min="2064" max="2064" width="11.140625" style="15" customWidth="1"/>
    <col min="2065" max="2065" width="13.85546875" style="15" customWidth="1"/>
    <col min="2066" max="2066" width="7.7109375" style="15" customWidth="1"/>
    <col min="2067" max="2067" width="9.28515625" style="15" customWidth="1"/>
    <col min="2068" max="2068" width="10.5703125" style="15" customWidth="1"/>
    <col min="2069" max="2069" width="9.7109375" style="15" customWidth="1"/>
    <col min="2070" max="2070" width="9.28515625" style="15" customWidth="1"/>
    <col min="2071" max="2071" width="8.28515625" style="15" customWidth="1"/>
    <col min="2072" max="2072" width="10" style="15" customWidth="1"/>
    <col min="2073" max="2073" width="12" style="15" customWidth="1"/>
    <col min="2074" max="2304" width="9.140625" style="15"/>
    <col min="2305" max="2305" width="5.5703125" style="15" customWidth="1"/>
    <col min="2306" max="2306" width="9.85546875" style="15" customWidth="1"/>
    <col min="2307" max="2316" width="7.7109375" style="15" customWidth="1"/>
    <col min="2317" max="2318" width="11.28515625" style="15" customWidth="1"/>
    <col min="2319" max="2319" width="14" style="15" customWidth="1"/>
    <col min="2320" max="2320" width="11.140625" style="15" customWidth="1"/>
    <col min="2321" max="2321" width="13.85546875" style="15" customWidth="1"/>
    <col min="2322" max="2322" width="7.7109375" style="15" customWidth="1"/>
    <col min="2323" max="2323" width="9.28515625" style="15" customWidth="1"/>
    <col min="2324" max="2324" width="10.5703125" style="15" customWidth="1"/>
    <col min="2325" max="2325" width="9.7109375" style="15" customWidth="1"/>
    <col min="2326" max="2326" width="9.28515625" style="15" customWidth="1"/>
    <col min="2327" max="2327" width="8.28515625" style="15" customWidth="1"/>
    <col min="2328" max="2328" width="10" style="15" customWidth="1"/>
    <col min="2329" max="2329" width="12" style="15" customWidth="1"/>
    <col min="2330" max="2560" width="9.140625" style="15"/>
    <col min="2561" max="2561" width="5.5703125" style="15" customWidth="1"/>
    <col min="2562" max="2562" width="9.85546875" style="15" customWidth="1"/>
    <col min="2563" max="2572" width="7.7109375" style="15" customWidth="1"/>
    <col min="2573" max="2574" width="11.28515625" style="15" customWidth="1"/>
    <col min="2575" max="2575" width="14" style="15" customWidth="1"/>
    <col min="2576" max="2576" width="11.140625" style="15" customWidth="1"/>
    <col min="2577" max="2577" width="13.85546875" style="15" customWidth="1"/>
    <col min="2578" max="2578" width="7.7109375" style="15" customWidth="1"/>
    <col min="2579" max="2579" width="9.28515625" style="15" customWidth="1"/>
    <col min="2580" max="2580" width="10.5703125" style="15" customWidth="1"/>
    <col min="2581" max="2581" width="9.7109375" style="15" customWidth="1"/>
    <col min="2582" max="2582" width="9.28515625" style="15" customWidth="1"/>
    <col min="2583" max="2583" width="8.28515625" style="15" customWidth="1"/>
    <col min="2584" max="2584" width="10" style="15" customWidth="1"/>
    <col min="2585" max="2585" width="12" style="15" customWidth="1"/>
    <col min="2586" max="2816" width="9.140625" style="15"/>
    <col min="2817" max="2817" width="5.5703125" style="15" customWidth="1"/>
    <col min="2818" max="2818" width="9.85546875" style="15" customWidth="1"/>
    <col min="2819" max="2828" width="7.7109375" style="15" customWidth="1"/>
    <col min="2829" max="2830" width="11.28515625" style="15" customWidth="1"/>
    <col min="2831" max="2831" width="14" style="15" customWidth="1"/>
    <col min="2832" max="2832" width="11.140625" style="15" customWidth="1"/>
    <col min="2833" max="2833" width="13.85546875" style="15" customWidth="1"/>
    <col min="2834" max="2834" width="7.7109375" style="15" customWidth="1"/>
    <col min="2835" max="2835" width="9.28515625" style="15" customWidth="1"/>
    <col min="2836" max="2836" width="10.5703125" style="15" customWidth="1"/>
    <col min="2837" max="2837" width="9.7109375" style="15" customWidth="1"/>
    <col min="2838" max="2838" width="9.28515625" style="15" customWidth="1"/>
    <col min="2839" max="2839" width="8.28515625" style="15" customWidth="1"/>
    <col min="2840" max="2840" width="10" style="15" customWidth="1"/>
    <col min="2841" max="2841" width="12" style="15" customWidth="1"/>
    <col min="2842" max="3072" width="9.140625" style="15"/>
    <col min="3073" max="3073" width="5.5703125" style="15" customWidth="1"/>
    <col min="3074" max="3074" width="9.85546875" style="15" customWidth="1"/>
    <col min="3075" max="3084" width="7.7109375" style="15" customWidth="1"/>
    <col min="3085" max="3086" width="11.28515625" style="15" customWidth="1"/>
    <col min="3087" max="3087" width="14" style="15" customWidth="1"/>
    <col min="3088" max="3088" width="11.140625" style="15" customWidth="1"/>
    <col min="3089" max="3089" width="13.85546875" style="15" customWidth="1"/>
    <col min="3090" max="3090" width="7.7109375" style="15" customWidth="1"/>
    <col min="3091" max="3091" width="9.28515625" style="15" customWidth="1"/>
    <col min="3092" max="3092" width="10.5703125" style="15" customWidth="1"/>
    <col min="3093" max="3093" width="9.7109375" style="15" customWidth="1"/>
    <col min="3094" max="3094" width="9.28515625" style="15" customWidth="1"/>
    <col min="3095" max="3095" width="8.28515625" style="15" customWidth="1"/>
    <col min="3096" max="3096" width="10" style="15" customWidth="1"/>
    <col min="3097" max="3097" width="12" style="15" customWidth="1"/>
    <col min="3098" max="3328" width="9.140625" style="15"/>
    <col min="3329" max="3329" width="5.5703125" style="15" customWidth="1"/>
    <col min="3330" max="3330" width="9.85546875" style="15" customWidth="1"/>
    <col min="3331" max="3340" width="7.7109375" style="15" customWidth="1"/>
    <col min="3341" max="3342" width="11.28515625" style="15" customWidth="1"/>
    <col min="3343" max="3343" width="14" style="15" customWidth="1"/>
    <col min="3344" max="3344" width="11.140625" style="15" customWidth="1"/>
    <col min="3345" max="3345" width="13.85546875" style="15" customWidth="1"/>
    <col min="3346" max="3346" width="7.7109375" style="15" customWidth="1"/>
    <col min="3347" max="3347" width="9.28515625" style="15" customWidth="1"/>
    <col min="3348" max="3348" width="10.5703125" style="15" customWidth="1"/>
    <col min="3349" max="3349" width="9.7109375" style="15" customWidth="1"/>
    <col min="3350" max="3350" width="9.28515625" style="15" customWidth="1"/>
    <col min="3351" max="3351" width="8.28515625" style="15" customWidth="1"/>
    <col min="3352" max="3352" width="10" style="15" customWidth="1"/>
    <col min="3353" max="3353" width="12" style="15" customWidth="1"/>
    <col min="3354" max="3584" width="9.140625" style="15"/>
    <col min="3585" max="3585" width="5.5703125" style="15" customWidth="1"/>
    <col min="3586" max="3586" width="9.85546875" style="15" customWidth="1"/>
    <col min="3587" max="3596" width="7.7109375" style="15" customWidth="1"/>
    <col min="3597" max="3598" width="11.28515625" style="15" customWidth="1"/>
    <col min="3599" max="3599" width="14" style="15" customWidth="1"/>
    <col min="3600" max="3600" width="11.140625" style="15" customWidth="1"/>
    <col min="3601" max="3601" width="13.85546875" style="15" customWidth="1"/>
    <col min="3602" max="3602" width="7.7109375" style="15" customWidth="1"/>
    <col min="3603" max="3603" width="9.28515625" style="15" customWidth="1"/>
    <col min="3604" max="3604" width="10.5703125" style="15" customWidth="1"/>
    <col min="3605" max="3605" width="9.7109375" style="15" customWidth="1"/>
    <col min="3606" max="3606" width="9.28515625" style="15" customWidth="1"/>
    <col min="3607" max="3607" width="8.28515625" style="15" customWidth="1"/>
    <col min="3608" max="3608" width="10" style="15" customWidth="1"/>
    <col min="3609" max="3609" width="12" style="15" customWidth="1"/>
    <col min="3610" max="3840" width="9.140625" style="15"/>
    <col min="3841" max="3841" width="5.5703125" style="15" customWidth="1"/>
    <col min="3842" max="3842" width="9.85546875" style="15" customWidth="1"/>
    <col min="3843" max="3852" width="7.7109375" style="15" customWidth="1"/>
    <col min="3853" max="3854" width="11.28515625" style="15" customWidth="1"/>
    <col min="3855" max="3855" width="14" style="15" customWidth="1"/>
    <col min="3856" max="3856" width="11.140625" style="15" customWidth="1"/>
    <col min="3857" max="3857" width="13.85546875" style="15" customWidth="1"/>
    <col min="3858" max="3858" width="7.7109375" style="15" customWidth="1"/>
    <col min="3859" max="3859" width="9.28515625" style="15" customWidth="1"/>
    <col min="3860" max="3860" width="10.5703125" style="15" customWidth="1"/>
    <col min="3861" max="3861" width="9.7109375" style="15" customWidth="1"/>
    <col min="3862" max="3862" width="9.28515625" style="15" customWidth="1"/>
    <col min="3863" max="3863" width="8.28515625" style="15" customWidth="1"/>
    <col min="3864" max="3864" width="10" style="15" customWidth="1"/>
    <col min="3865" max="3865" width="12" style="15" customWidth="1"/>
    <col min="3866" max="4096" width="9.140625" style="15"/>
    <col min="4097" max="4097" width="5.5703125" style="15" customWidth="1"/>
    <col min="4098" max="4098" width="9.85546875" style="15" customWidth="1"/>
    <col min="4099" max="4108" width="7.7109375" style="15" customWidth="1"/>
    <col min="4109" max="4110" width="11.28515625" style="15" customWidth="1"/>
    <col min="4111" max="4111" width="14" style="15" customWidth="1"/>
    <col min="4112" max="4112" width="11.140625" style="15" customWidth="1"/>
    <col min="4113" max="4113" width="13.85546875" style="15" customWidth="1"/>
    <col min="4114" max="4114" width="7.7109375" style="15" customWidth="1"/>
    <col min="4115" max="4115" width="9.28515625" style="15" customWidth="1"/>
    <col min="4116" max="4116" width="10.5703125" style="15" customWidth="1"/>
    <col min="4117" max="4117" width="9.7109375" style="15" customWidth="1"/>
    <col min="4118" max="4118" width="9.28515625" style="15" customWidth="1"/>
    <col min="4119" max="4119" width="8.28515625" style="15" customWidth="1"/>
    <col min="4120" max="4120" width="10" style="15" customWidth="1"/>
    <col min="4121" max="4121" width="12" style="15" customWidth="1"/>
    <col min="4122" max="4352" width="9.140625" style="15"/>
    <col min="4353" max="4353" width="5.5703125" style="15" customWidth="1"/>
    <col min="4354" max="4354" width="9.85546875" style="15" customWidth="1"/>
    <col min="4355" max="4364" width="7.7109375" style="15" customWidth="1"/>
    <col min="4365" max="4366" width="11.28515625" style="15" customWidth="1"/>
    <col min="4367" max="4367" width="14" style="15" customWidth="1"/>
    <col min="4368" max="4368" width="11.140625" style="15" customWidth="1"/>
    <col min="4369" max="4369" width="13.85546875" style="15" customWidth="1"/>
    <col min="4370" max="4370" width="7.7109375" style="15" customWidth="1"/>
    <col min="4371" max="4371" width="9.28515625" style="15" customWidth="1"/>
    <col min="4372" max="4372" width="10.5703125" style="15" customWidth="1"/>
    <col min="4373" max="4373" width="9.7109375" style="15" customWidth="1"/>
    <col min="4374" max="4374" width="9.28515625" style="15" customWidth="1"/>
    <col min="4375" max="4375" width="8.28515625" style="15" customWidth="1"/>
    <col min="4376" max="4376" width="10" style="15" customWidth="1"/>
    <col min="4377" max="4377" width="12" style="15" customWidth="1"/>
    <col min="4378" max="4608" width="9.140625" style="15"/>
    <col min="4609" max="4609" width="5.5703125" style="15" customWidth="1"/>
    <col min="4610" max="4610" width="9.85546875" style="15" customWidth="1"/>
    <col min="4611" max="4620" width="7.7109375" style="15" customWidth="1"/>
    <col min="4621" max="4622" width="11.28515625" style="15" customWidth="1"/>
    <col min="4623" max="4623" width="14" style="15" customWidth="1"/>
    <col min="4624" max="4624" width="11.140625" style="15" customWidth="1"/>
    <col min="4625" max="4625" width="13.85546875" style="15" customWidth="1"/>
    <col min="4626" max="4626" width="7.7109375" style="15" customWidth="1"/>
    <col min="4627" max="4627" width="9.28515625" style="15" customWidth="1"/>
    <col min="4628" max="4628" width="10.5703125" style="15" customWidth="1"/>
    <col min="4629" max="4629" width="9.7109375" style="15" customWidth="1"/>
    <col min="4630" max="4630" width="9.28515625" style="15" customWidth="1"/>
    <col min="4631" max="4631" width="8.28515625" style="15" customWidth="1"/>
    <col min="4632" max="4632" width="10" style="15" customWidth="1"/>
    <col min="4633" max="4633" width="12" style="15" customWidth="1"/>
    <col min="4634" max="4864" width="9.140625" style="15"/>
    <col min="4865" max="4865" width="5.5703125" style="15" customWidth="1"/>
    <col min="4866" max="4866" width="9.85546875" style="15" customWidth="1"/>
    <col min="4867" max="4876" width="7.7109375" style="15" customWidth="1"/>
    <col min="4877" max="4878" width="11.28515625" style="15" customWidth="1"/>
    <col min="4879" max="4879" width="14" style="15" customWidth="1"/>
    <col min="4880" max="4880" width="11.140625" style="15" customWidth="1"/>
    <col min="4881" max="4881" width="13.85546875" style="15" customWidth="1"/>
    <col min="4882" max="4882" width="7.7109375" style="15" customWidth="1"/>
    <col min="4883" max="4883" width="9.28515625" style="15" customWidth="1"/>
    <col min="4884" max="4884" width="10.5703125" style="15" customWidth="1"/>
    <col min="4885" max="4885" width="9.7109375" style="15" customWidth="1"/>
    <col min="4886" max="4886" width="9.28515625" style="15" customWidth="1"/>
    <col min="4887" max="4887" width="8.28515625" style="15" customWidth="1"/>
    <col min="4888" max="4888" width="10" style="15" customWidth="1"/>
    <col min="4889" max="4889" width="12" style="15" customWidth="1"/>
    <col min="4890" max="5120" width="9.140625" style="15"/>
    <col min="5121" max="5121" width="5.5703125" style="15" customWidth="1"/>
    <col min="5122" max="5122" width="9.85546875" style="15" customWidth="1"/>
    <col min="5123" max="5132" width="7.7109375" style="15" customWidth="1"/>
    <col min="5133" max="5134" width="11.28515625" style="15" customWidth="1"/>
    <col min="5135" max="5135" width="14" style="15" customWidth="1"/>
    <col min="5136" max="5136" width="11.140625" style="15" customWidth="1"/>
    <col min="5137" max="5137" width="13.85546875" style="15" customWidth="1"/>
    <col min="5138" max="5138" width="7.7109375" style="15" customWidth="1"/>
    <col min="5139" max="5139" width="9.28515625" style="15" customWidth="1"/>
    <col min="5140" max="5140" width="10.5703125" style="15" customWidth="1"/>
    <col min="5141" max="5141" width="9.7109375" style="15" customWidth="1"/>
    <col min="5142" max="5142" width="9.28515625" style="15" customWidth="1"/>
    <col min="5143" max="5143" width="8.28515625" style="15" customWidth="1"/>
    <col min="5144" max="5144" width="10" style="15" customWidth="1"/>
    <col min="5145" max="5145" width="12" style="15" customWidth="1"/>
    <col min="5146" max="5376" width="9.140625" style="15"/>
    <col min="5377" max="5377" width="5.5703125" style="15" customWidth="1"/>
    <col min="5378" max="5378" width="9.85546875" style="15" customWidth="1"/>
    <col min="5379" max="5388" width="7.7109375" style="15" customWidth="1"/>
    <col min="5389" max="5390" width="11.28515625" style="15" customWidth="1"/>
    <col min="5391" max="5391" width="14" style="15" customWidth="1"/>
    <col min="5392" max="5392" width="11.140625" style="15" customWidth="1"/>
    <col min="5393" max="5393" width="13.85546875" style="15" customWidth="1"/>
    <col min="5394" max="5394" width="7.7109375" style="15" customWidth="1"/>
    <col min="5395" max="5395" width="9.28515625" style="15" customWidth="1"/>
    <col min="5396" max="5396" width="10.5703125" style="15" customWidth="1"/>
    <col min="5397" max="5397" width="9.7109375" style="15" customWidth="1"/>
    <col min="5398" max="5398" width="9.28515625" style="15" customWidth="1"/>
    <col min="5399" max="5399" width="8.28515625" style="15" customWidth="1"/>
    <col min="5400" max="5400" width="10" style="15" customWidth="1"/>
    <col min="5401" max="5401" width="12" style="15" customWidth="1"/>
    <col min="5402" max="5632" width="9.140625" style="15"/>
    <col min="5633" max="5633" width="5.5703125" style="15" customWidth="1"/>
    <col min="5634" max="5634" width="9.85546875" style="15" customWidth="1"/>
    <col min="5635" max="5644" width="7.7109375" style="15" customWidth="1"/>
    <col min="5645" max="5646" width="11.28515625" style="15" customWidth="1"/>
    <col min="5647" max="5647" width="14" style="15" customWidth="1"/>
    <col min="5648" max="5648" width="11.140625" style="15" customWidth="1"/>
    <col min="5649" max="5649" width="13.85546875" style="15" customWidth="1"/>
    <col min="5650" max="5650" width="7.7109375" style="15" customWidth="1"/>
    <col min="5651" max="5651" width="9.28515625" style="15" customWidth="1"/>
    <col min="5652" max="5652" width="10.5703125" style="15" customWidth="1"/>
    <col min="5653" max="5653" width="9.7109375" style="15" customWidth="1"/>
    <col min="5654" max="5654" width="9.28515625" style="15" customWidth="1"/>
    <col min="5655" max="5655" width="8.28515625" style="15" customWidth="1"/>
    <col min="5656" max="5656" width="10" style="15" customWidth="1"/>
    <col min="5657" max="5657" width="12" style="15" customWidth="1"/>
    <col min="5658" max="5888" width="9.140625" style="15"/>
    <col min="5889" max="5889" width="5.5703125" style="15" customWidth="1"/>
    <col min="5890" max="5890" width="9.85546875" style="15" customWidth="1"/>
    <col min="5891" max="5900" width="7.7109375" style="15" customWidth="1"/>
    <col min="5901" max="5902" width="11.28515625" style="15" customWidth="1"/>
    <col min="5903" max="5903" width="14" style="15" customWidth="1"/>
    <col min="5904" max="5904" width="11.140625" style="15" customWidth="1"/>
    <col min="5905" max="5905" width="13.85546875" style="15" customWidth="1"/>
    <col min="5906" max="5906" width="7.7109375" style="15" customWidth="1"/>
    <col min="5907" max="5907" width="9.28515625" style="15" customWidth="1"/>
    <col min="5908" max="5908" width="10.5703125" style="15" customWidth="1"/>
    <col min="5909" max="5909" width="9.7109375" style="15" customWidth="1"/>
    <col min="5910" max="5910" width="9.28515625" style="15" customWidth="1"/>
    <col min="5911" max="5911" width="8.28515625" style="15" customWidth="1"/>
    <col min="5912" max="5912" width="10" style="15" customWidth="1"/>
    <col min="5913" max="5913" width="12" style="15" customWidth="1"/>
    <col min="5914" max="6144" width="9.140625" style="15"/>
    <col min="6145" max="6145" width="5.5703125" style="15" customWidth="1"/>
    <col min="6146" max="6146" width="9.85546875" style="15" customWidth="1"/>
    <col min="6147" max="6156" width="7.7109375" style="15" customWidth="1"/>
    <col min="6157" max="6158" width="11.28515625" style="15" customWidth="1"/>
    <col min="6159" max="6159" width="14" style="15" customWidth="1"/>
    <col min="6160" max="6160" width="11.140625" style="15" customWidth="1"/>
    <col min="6161" max="6161" width="13.85546875" style="15" customWidth="1"/>
    <col min="6162" max="6162" width="7.7109375" style="15" customWidth="1"/>
    <col min="6163" max="6163" width="9.28515625" style="15" customWidth="1"/>
    <col min="6164" max="6164" width="10.5703125" style="15" customWidth="1"/>
    <col min="6165" max="6165" width="9.7109375" style="15" customWidth="1"/>
    <col min="6166" max="6166" width="9.28515625" style="15" customWidth="1"/>
    <col min="6167" max="6167" width="8.28515625" style="15" customWidth="1"/>
    <col min="6168" max="6168" width="10" style="15" customWidth="1"/>
    <col min="6169" max="6169" width="12" style="15" customWidth="1"/>
    <col min="6170" max="6400" width="9.140625" style="15"/>
    <col min="6401" max="6401" width="5.5703125" style="15" customWidth="1"/>
    <col min="6402" max="6402" width="9.85546875" style="15" customWidth="1"/>
    <col min="6403" max="6412" width="7.7109375" style="15" customWidth="1"/>
    <col min="6413" max="6414" width="11.28515625" style="15" customWidth="1"/>
    <col min="6415" max="6415" width="14" style="15" customWidth="1"/>
    <col min="6416" max="6416" width="11.140625" style="15" customWidth="1"/>
    <col min="6417" max="6417" width="13.85546875" style="15" customWidth="1"/>
    <col min="6418" max="6418" width="7.7109375" style="15" customWidth="1"/>
    <col min="6419" max="6419" width="9.28515625" style="15" customWidth="1"/>
    <col min="6420" max="6420" width="10.5703125" style="15" customWidth="1"/>
    <col min="6421" max="6421" width="9.7109375" style="15" customWidth="1"/>
    <col min="6422" max="6422" width="9.28515625" style="15" customWidth="1"/>
    <col min="6423" max="6423" width="8.28515625" style="15" customWidth="1"/>
    <col min="6424" max="6424" width="10" style="15" customWidth="1"/>
    <col min="6425" max="6425" width="12" style="15" customWidth="1"/>
    <col min="6426" max="6656" width="9.140625" style="15"/>
    <col min="6657" max="6657" width="5.5703125" style="15" customWidth="1"/>
    <col min="6658" max="6658" width="9.85546875" style="15" customWidth="1"/>
    <col min="6659" max="6668" width="7.7109375" style="15" customWidth="1"/>
    <col min="6669" max="6670" width="11.28515625" style="15" customWidth="1"/>
    <col min="6671" max="6671" width="14" style="15" customWidth="1"/>
    <col min="6672" max="6672" width="11.140625" style="15" customWidth="1"/>
    <col min="6673" max="6673" width="13.85546875" style="15" customWidth="1"/>
    <col min="6674" max="6674" width="7.7109375" style="15" customWidth="1"/>
    <col min="6675" max="6675" width="9.28515625" style="15" customWidth="1"/>
    <col min="6676" max="6676" width="10.5703125" style="15" customWidth="1"/>
    <col min="6677" max="6677" width="9.7109375" style="15" customWidth="1"/>
    <col min="6678" max="6678" width="9.28515625" style="15" customWidth="1"/>
    <col min="6679" max="6679" width="8.28515625" style="15" customWidth="1"/>
    <col min="6680" max="6680" width="10" style="15" customWidth="1"/>
    <col min="6681" max="6681" width="12" style="15" customWidth="1"/>
    <col min="6682" max="6912" width="9.140625" style="15"/>
    <col min="6913" max="6913" width="5.5703125" style="15" customWidth="1"/>
    <col min="6914" max="6914" width="9.85546875" style="15" customWidth="1"/>
    <col min="6915" max="6924" width="7.7109375" style="15" customWidth="1"/>
    <col min="6925" max="6926" width="11.28515625" style="15" customWidth="1"/>
    <col min="6927" max="6927" width="14" style="15" customWidth="1"/>
    <col min="6928" max="6928" width="11.140625" style="15" customWidth="1"/>
    <col min="6929" max="6929" width="13.85546875" style="15" customWidth="1"/>
    <col min="6930" max="6930" width="7.7109375" style="15" customWidth="1"/>
    <col min="6931" max="6931" width="9.28515625" style="15" customWidth="1"/>
    <col min="6932" max="6932" width="10.5703125" style="15" customWidth="1"/>
    <col min="6933" max="6933" width="9.7109375" style="15" customWidth="1"/>
    <col min="6934" max="6934" width="9.28515625" style="15" customWidth="1"/>
    <col min="6935" max="6935" width="8.28515625" style="15" customWidth="1"/>
    <col min="6936" max="6936" width="10" style="15" customWidth="1"/>
    <col min="6937" max="6937" width="12" style="15" customWidth="1"/>
    <col min="6938" max="7168" width="9.140625" style="15"/>
    <col min="7169" max="7169" width="5.5703125" style="15" customWidth="1"/>
    <col min="7170" max="7170" width="9.85546875" style="15" customWidth="1"/>
    <col min="7171" max="7180" width="7.7109375" style="15" customWidth="1"/>
    <col min="7181" max="7182" width="11.28515625" style="15" customWidth="1"/>
    <col min="7183" max="7183" width="14" style="15" customWidth="1"/>
    <col min="7184" max="7184" width="11.140625" style="15" customWidth="1"/>
    <col min="7185" max="7185" width="13.85546875" style="15" customWidth="1"/>
    <col min="7186" max="7186" width="7.7109375" style="15" customWidth="1"/>
    <col min="7187" max="7187" width="9.28515625" style="15" customWidth="1"/>
    <col min="7188" max="7188" width="10.5703125" style="15" customWidth="1"/>
    <col min="7189" max="7189" width="9.7109375" style="15" customWidth="1"/>
    <col min="7190" max="7190" width="9.28515625" style="15" customWidth="1"/>
    <col min="7191" max="7191" width="8.28515625" style="15" customWidth="1"/>
    <col min="7192" max="7192" width="10" style="15" customWidth="1"/>
    <col min="7193" max="7193" width="12" style="15" customWidth="1"/>
    <col min="7194" max="7424" width="9.140625" style="15"/>
    <col min="7425" max="7425" width="5.5703125" style="15" customWidth="1"/>
    <col min="7426" max="7426" width="9.85546875" style="15" customWidth="1"/>
    <col min="7427" max="7436" width="7.7109375" style="15" customWidth="1"/>
    <col min="7437" max="7438" width="11.28515625" style="15" customWidth="1"/>
    <col min="7439" max="7439" width="14" style="15" customWidth="1"/>
    <col min="7440" max="7440" width="11.140625" style="15" customWidth="1"/>
    <col min="7441" max="7441" width="13.85546875" style="15" customWidth="1"/>
    <col min="7442" max="7442" width="7.7109375" style="15" customWidth="1"/>
    <col min="7443" max="7443" width="9.28515625" style="15" customWidth="1"/>
    <col min="7444" max="7444" width="10.5703125" style="15" customWidth="1"/>
    <col min="7445" max="7445" width="9.7109375" style="15" customWidth="1"/>
    <col min="7446" max="7446" width="9.28515625" style="15" customWidth="1"/>
    <col min="7447" max="7447" width="8.28515625" style="15" customWidth="1"/>
    <col min="7448" max="7448" width="10" style="15" customWidth="1"/>
    <col min="7449" max="7449" width="12" style="15" customWidth="1"/>
    <col min="7450" max="7680" width="9.140625" style="15"/>
    <col min="7681" max="7681" width="5.5703125" style="15" customWidth="1"/>
    <col min="7682" max="7682" width="9.85546875" style="15" customWidth="1"/>
    <col min="7683" max="7692" width="7.7109375" style="15" customWidth="1"/>
    <col min="7693" max="7694" width="11.28515625" style="15" customWidth="1"/>
    <col min="7695" max="7695" width="14" style="15" customWidth="1"/>
    <col min="7696" max="7696" width="11.140625" style="15" customWidth="1"/>
    <col min="7697" max="7697" width="13.85546875" style="15" customWidth="1"/>
    <col min="7698" max="7698" width="7.7109375" style="15" customWidth="1"/>
    <col min="7699" max="7699" width="9.28515625" style="15" customWidth="1"/>
    <col min="7700" max="7700" width="10.5703125" style="15" customWidth="1"/>
    <col min="7701" max="7701" width="9.7109375" style="15" customWidth="1"/>
    <col min="7702" max="7702" width="9.28515625" style="15" customWidth="1"/>
    <col min="7703" max="7703" width="8.28515625" style="15" customWidth="1"/>
    <col min="7704" max="7704" width="10" style="15" customWidth="1"/>
    <col min="7705" max="7705" width="12" style="15" customWidth="1"/>
    <col min="7706" max="7936" width="9.140625" style="15"/>
    <col min="7937" max="7937" width="5.5703125" style="15" customWidth="1"/>
    <col min="7938" max="7938" width="9.85546875" style="15" customWidth="1"/>
    <col min="7939" max="7948" width="7.7109375" style="15" customWidth="1"/>
    <col min="7949" max="7950" width="11.28515625" style="15" customWidth="1"/>
    <col min="7951" max="7951" width="14" style="15" customWidth="1"/>
    <col min="7952" max="7952" width="11.140625" style="15" customWidth="1"/>
    <col min="7953" max="7953" width="13.85546875" style="15" customWidth="1"/>
    <col min="7954" max="7954" width="7.7109375" style="15" customWidth="1"/>
    <col min="7955" max="7955" width="9.28515625" style="15" customWidth="1"/>
    <col min="7956" max="7956" width="10.5703125" style="15" customWidth="1"/>
    <col min="7957" max="7957" width="9.7109375" style="15" customWidth="1"/>
    <col min="7958" max="7958" width="9.28515625" style="15" customWidth="1"/>
    <col min="7959" max="7959" width="8.28515625" style="15" customWidth="1"/>
    <col min="7960" max="7960" width="10" style="15" customWidth="1"/>
    <col min="7961" max="7961" width="12" style="15" customWidth="1"/>
    <col min="7962" max="8192" width="9.140625" style="15"/>
    <col min="8193" max="8193" width="5.5703125" style="15" customWidth="1"/>
    <col min="8194" max="8194" width="9.85546875" style="15" customWidth="1"/>
    <col min="8195" max="8204" width="7.7109375" style="15" customWidth="1"/>
    <col min="8205" max="8206" width="11.28515625" style="15" customWidth="1"/>
    <col min="8207" max="8207" width="14" style="15" customWidth="1"/>
    <col min="8208" max="8208" width="11.140625" style="15" customWidth="1"/>
    <col min="8209" max="8209" width="13.85546875" style="15" customWidth="1"/>
    <col min="8210" max="8210" width="7.7109375" style="15" customWidth="1"/>
    <col min="8211" max="8211" width="9.28515625" style="15" customWidth="1"/>
    <col min="8212" max="8212" width="10.5703125" style="15" customWidth="1"/>
    <col min="8213" max="8213" width="9.7109375" style="15" customWidth="1"/>
    <col min="8214" max="8214" width="9.28515625" style="15" customWidth="1"/>
    <col min="8215" max="8215" width="8.28515625" style="15" customWidth="1"/>
    <col min="8216" max="8216" width="10" style="15" customWidth="1"/>
    <col min="8217" max="8217" width="12" style="15" customWidth="1"/>
    <col min="8218" max="8448" width="9.140625" style="15"/>
    <col min="8449" max="8449" width="5.5703125" style="15" customWidth="1"/>
    <col min="8450" max="8450" width="9.85546875" style="15" customWidth="1"/>
    <col min="8451" max="8460" width="7.7109375" style="15" customWidth="1"/>
    <col min="8461" max="8462" width="11.28515625" style="15" customWidth="1"/>
    <col min="8463" max="8463" width="14" style="15" customWidth="1"/>
    <col min="8464" max="8464" width="11.140625" style="15" customWidth="1"/>
    <col min="8465" max="8465" width="13.85546875" style="15" customWidth="1"/>
    <col min="8466" max="8466" width="7.7109375" style="15" customWidth="1"/>
    <col min="8467" max="8467" width="9.28515625" style="15" customWidth="1"/>
    <col min="8468" max="8468" width="10.5703125" style="15" customWidth="1"/>
    <col min="8469" max="8469" width="9.7109375" style="15" customWidth="1"/>
    <col min="8470" max="8470" width="9.28515625" style="15" customWidth="1"/>
    <col min="8471" max="8471" width="8.28515625" style="15" customWidth="1"/>
    <col min="8472" max="8472" width="10" style="15" customWidth="1"/>
    <col min="8473" max="8473" width="12" style="15" customWidth="1"/>
    <col min="8474" max="8704" width="9.140625" style="15"/>
    <col min="8705" max="8705" width="5.5703125" style="15" customWidth="1"/>
    <col min="8706" max="8706" width="9.85546875" style="15" customWidth="1"/>
    <col min="8707" max="8716" width="7.7109375" style="15" customWidth="1"/>
    <col min="8717" max="8718" width="11.28515625" style="15" customWidth="1"/>
    <col min="8719" max="8719" width="14" style="15" customWidth="1"/>
    <col min="8720" max="8720" width="11.140625" style="15" customWidth="1"/>
    <col min="8721" max="8721" width="13.85546875" style="15" customWidth="1"/>
    <col min="8722" max="8722" width="7.7109375" style="15" customWidth="1"/>
    <col min="8723" max="8723" width="9.28515625" style="15" customWidth="1"/>
    <col min="8724" max="8724" width="10.5703125" style="15" customWidth="1"/>
    <col min="8725" max="8725" width="9.7109375" style="15" customWidth="1"/>
    <col min="8726" max="8726" width="9.28515625" style="15" customWidth="1"/>
    <col min="8727" max="8727" width="8.28515625" style="15" customWidth="1"/>
    <col min="8728" max="8728" width="10" style="15" customWidth="1"/>
    <col min="8729" max="8729" width="12" style="15" customWidth="1"/>
    <col min="8730" max="8960" width="9.140625" style="15"/>
    <col min="8961" max="8961" width="5.5703125" style="15" customWidth="1"/>
    <col min="8962" max="8962" width="9.85546875" style="15" customWidth="1"/>
    <col min="8963" max="8972" width="7.7109375" style="15" customWidth="1"/>
    <col min="8973" max="8974" width="11.28515625" style="15" customWidth="1"/>
    <col min="8975" max="8975" width="14" style="15" customWidth="1"/>
    <col min="8976" max="8976" width="11.140625" style="15" customWidth="1"/>
    <col min="8977" max="8977" width="13.85546875" style="15" customWidth="1"/>
    <col min="8978" max="8978" width="7.7109375" style="15" customWidth="1"/>
    <col min="8979" max="8979" width="9.28515625" style="15" customWidth="1"/>
    <col min="8980" max="8980" width="10.5703125" style="15" customWidth="1"/>
    <col min="8981" max="8981" width="9.7109375" style="15" customWidth="1"/>
    <col min="8982" max="8982" width="9.28515625" style="15" customWidth="1"/>
    <col min="8983" max="8983" width="8.28515625" style="15" customWidth="1"/>
    <col min="8984" max="8984" width="10" style="15" customWidth="1"/>
    <col min="8985" max="8985" width="12" style="15" customWidth="1"/>
    <col min="8986" max="9216" width="9.140625" style="15"/>
    <col min="9217" max="9217" width="5.5703125" style="15" customWidth="1"/>
    <col min="9218" max="9218" width="9.85546875" style="15" customWidth="1"/>
    <col min="9219" max="9228" width="7.7109375" style="15" customWidth="1"/>
    <col min="9229" max="9230" width="11.28515625" style="15" customWidth="1"/>
    <col min="9231" max="9231" width="14" style="15" customWidth="1"/>
    <col min="9232" max="9232" width="11.140625" style="15" customWidth="1"/>
    <col min="9233" max="9233" width="13.85546875" style="15" customWidth="1"/>
    <col min="9234" max="9234" width="7.7109375" style="15" customWidth="1"/>
    <col min="9235" max="9235" width="9.28515625" style="15" customWidth="1"/>
    <col min="9236" max="9236" width="10.5703125" style="15" customWidth="1"/>
    <col min="9237" max="9237" width="9.7109375" style="15" customWidth="1"/>
    <col min="9238" max="9238" width="9.28515625" style="15" customWidth="1"/>
    <col min="9239" max="9239" width="8.28515625" style="15" customWidth="1"/>
    <col min="9240" max="9240" width="10" style="15" customWidth="1"/>
    <col min="9241" max="9241" width="12" style="15" customWidth="1"/>
    <col min="9242" max="9472" width="9.140625" style="15"/>
    <col min="9473" max="9473" width="5.5703125" style="15" customWidth="1"/>
    <col min="9474" max="9474" width="9.85546875" style="15" customWidth="1"/>
    <col min="9475" max="9484" width="7.7109375" style="15" customWidth="1"/>
    <col min="9485" max="9486" width="11.28515625" style="15" customWidth="1"/>
    <col min="9487" max="9487" width="14" style="15" customWidth="1"/>
    <col min="9488" max="9488" width="11.140625" style="15" customWidth="1"/>
    <col min="9489" max="9489" width="13.85546875" style="15" customWidth="1"/>
    <col min="9490" max="9490" width="7.7109375" style="15" customWidth="1"/>
    <col min="9491" max="9491" width="9.28515625" style="15" customWidth="1"/>
    <col min="9492" max="9492" width="10.5703125" style="15" customWidth="1"/>
    <col min="9493" max="9493" width="9.7109375" style="15" customWidth="1"/>
    <col min="9494" max="9494" width="9.28515625" style="15" customWidth="1"/>
    <col min="9495" max="9495" width="8.28515625" style="15" customWidth="1"/>
    <col min="9496" max="9496" width="10" style="15" customWidth="1"/>
    <col min="9497" max="9497" width="12" style="15" customWidth="1"/>
    <col min="9498" max="9728" width="9.140625" style="15"/>
    <col min="9729" max="9729" width="5.5703125" style="15" customWidth="1"/>
    <col min="9730" max="9730" width="9.85546875" style="15" customWidth="1"/>
    <col min="9731" max="9740" width="7.7109375" style="15" customWidth="1"/>
    <col min="9741" max="9742" width="11.28515625" style="15" customWidth="1"/>
    <col min="9743" max="9743" width="14" style="15" customWidth="1"/>
    <col min="9744" max="9744" width="11.140625" style="15" customWidth="1"/>
    <col min="9745" max="9745" width="13.85546875" style="15" customWidth="1"/>
    <col min="9746" max="9746" width="7.7109375" style="15" customWidth="1"/>
    <col min="9747" max="9747" width="9.28515625" style="15" customWidth="1"/>
    <col min="9748" max="9748" width="10.5703125" style="15" customWidth="1"/>
    <col min="9749" max="9749" width="9.7109375" style="15" customWidth="1"/>
    <col min="9750" max="9750" width="9.28515625" style="15" customWidth="1"/>
    <col min="9751" max="9751" width="8.28515625" style="15" customWidth="1"/>
    <col min="9752" max="9752" width="10" style="15" customWidth="1"/>
    <col min="9753" max="9753" width="12" style="15" customWidth="1"/>
    <col min="9754" max="9984" width="9.140625" style="15"/>
    <col min="9985" max="9985" width="5.5703125" style="15" customWidth="1"/>
    <col min="9986" max="9986" width="9.85546875" style="15" customWidth="1"/>
    <col min="9987" max="9996" width="7.7109375" style="15" customWidth="1"/>
    <col min="9997" max="9998" width="11.28515625" style="15" customWidth="1"/>
    <col min="9999" max="9999" width="14" style="15" customWidth="1"/>
    <col min="10000" max="10000" width="11.140625" style="15" customWidth="1"/>
    <col min="10001" max="10001" width="13.85546875" style="15" customWidth="1"/>
    <col min="10002" max="10002" width="7.7109375" style="15" customWidth="1"/>
    <col min="10003" max="10003" width="9.28515625" style="15" customWidth="1"/>
    <col min="10004" max="10004" width="10.5703125" style="15" customWidth="1"/>
    <col min="10005" max="10005" width="9.7109375" style="15" customWidth="1"/>
    <col min="10006" max="10006" width="9.28515625" style="15" customWidth="1"/>
    <col min="10007" max="10007" width="8.28515625" style="15" customWidth="1"/>
    <col min="10008" max="10008" width="10" style="15" customWidth="1"/>
    <col min="10009" max="10009" width="12" style="15" customWidth="1"/>
    <col min="10010" max="10240" width="9.140625" style="15"/>
    <col min="10241" max="10241" width="5.5703125" style="15" customWidth="1"/>
    <col min="10242" max="10242" width="9.85546875" style="15" customWidth="1"/>
    <col min="10243" max="10252" width="7.7109375" style="15" customWidth="1"/>
    <col min="10253" max="10254" width="11.28515625" style="15" customWidth="1"/>
    <col min="10255" max="10255" width="14" style="15" customWidth="1"/>
    <col min="10256" max="10256" width="11.140625" style="15" customWidth="1"/>
    <col min="10257" max="10257" width="13.85546875" style="15" customWidth="1"/>
    <col min="10258" max="10258" width="7.7109375" style="15" customWidth="1"/>
    <col min="10259" max="10259" width="9.28515625" style="15" customWidth="1"/>
    <col min="10260" max="10260" width="10.5703125" style="15" customWidth="1"/>
    <col min="10261" max="10261" width="9.7109375" style="15" customWidth="1"/>
    <col min="10262" max="10262" width="9.28515625" style="15" customWidth="1"/>
    <col min="10263" max="10263" width="8.28515625" style="15" customWidth="1"/>
    <col min="10264" max="10264" width="10" style="15" customWidth="1"/>
    <col min="10265" max="10265" width="12" style="15" customWidth="1"/>
    <col min="10266" max="10496" width="9.140625" style="15"/>
    <col min="10497" max="10497" width="5.5703125" style="15" customWidth="1"/>
    <col min="10498" max="10498" width="9.85546875" style="15" customWidth="1"/>
    <col min="10499" max="10508" width="7.7109375" style="15" customWidth="1"/>
    <col min="10509" max="10510" width="11.28515625" style="15" customWidth="1"/>
    <col min="10511" max="10511" width="14" style="15" customWidth="1"/>
    <col min="10512" max="10512" width="11.140625" style="15" customWidth="1"/>
    <col min="10513" max="10513" width="13.85546875" style="15" customWidth="1"/>
    <col min="10514" max="10514" width="7.7109375" style="15" customWidth="1"/>
    <col min="10515" max="10515" width="9.28515625" style="15" customWidth="1"/>
    <col min="10516" max="10516" width="10.5703125" style="15" customWidth="1"/>
    <col min="10517" max="10517" width="9.7109375" style="15" customWidth="1"/>
    <col min="10518" max="10518" width="9.28515625" style="15" customWidth="1"/>
    <col min="10519" max="10519" width="8.28515625" style="15" customWidth="1"/>
    <col min="10520" max="10520" width="10" style="15" customWidth="1"/>
    <col min="10521" max="10521" width="12" style="15" customWidth="1"/>
    <col min="10522" max="10752" width="9.140625" style="15"/>
    <col min="10753" max="10753" width="5.5703125" style="15" customWidth="1"/>
    <col min="10754" max="10754" width="9.85546875" style="15" customWidth="1"/>
    <col min="10755" max="10764" width="7.7109375" style="15" customWidth="1"/>
    <col min="10765" max="10766" width="11.28515625" style="15" customWidth="1"/>
    <col min="10767" max="10767" width="14" style="15" customWidth="1"/>
    <col min="10768" max="10768" width="11.140625" style="15" customWidth="1"/>
    <col min="10769" max="10769" width="13.85546875" style="15" customWidth="1"/>
    <col min="10770" max="10770" width="7.7109375" style="15" customWidth="1"/>
    <col min="10771" max="10771" width="9.28515625" style="15" customWidth="1"/>
    <col min="10772" max="10772" width="10.5703125" style="15" customWidth="1"/>
    <col min="10773" max="10773" width="9.7109375" style="15" customWidth="1"/>
    <col min="10774" max="10774" width="9.28515625" style="15" customWidth="1"/>
    <col min="10775" max="10775" width="8.28515625" style="15" customWidth="1"/>
    <col min="10776" max="10776" width="10" style="15" customWidth="1"/>
    <col min="10777" max="10777" width="12" style="15" customWidth="1"/>
    <col min="10778" max="11008" width="9.140625" style="15"/>
    <col min="11009" max="11009" width="5.5703125" style="15" customWidth="1"/>
    <col min="11010" max="11010" width="9.85546875" style="15" customWidth="1"/>
    <col min="11011" max="11020" width="7.7109375" style="15" customWidth="1"/>
    <col min="11021" max="11022" width="11.28515625" style="15" customWidth="1"/>
    <col min="11023" max="11023" width="14" style="15" customWidth="1"/>
    <col min="11024" max="11024" width="11.140625" style="15" customWidth="1"/>
    <col min="11025" max="11025" width="13.85546875" style="15" customWidth="1"/>
    <col min="11026" max="11026" width="7.7109375" style="15" customWidth="1"/>
    <col min="11027" max="11027" width="9.28515625" style="15" customWidth="1"/>
    <col min="11028" max="11028" width="10.5703125" style="15" customWidth="1"/>
    <col min="11029" max="11029" width="9.7109375" style="15" customWidth="1"/>
    <col min="11030" max="11030" width="9.28515625" style="15" customWidth="1"/>
    <col min="11031" max="11031" width="8.28515625" style="15" customWidth="1"/>
    <col min="11032" max="11032" width="10" style="15" customWidth="1"/>
    <col min="11033" max="11033" width="12" style="15" customWidth="1"/>
    <col min="11034" max="11264" width="9.140625" style="15"/>
    <col min="11265" max="11265" width="5.5703125" style="15" customWidth="1"/>
    <col min="11266" max="11266" width="9.85546875" style="15" customWidth="1"/>
    <col min="11267" max="11276" width="7.7109375" style="15" customWidth="1"/>
    <col min="11277" max="11278" width="11.28515625" style="15" customWidth="1"/>
    <col min="11279" max="11279" width="14" style="15" customWidth="1"/>
    <col min="11280" max="11280" width="11.140625" style="15" customWidth="1"/>
    <col min="11281" max="11281" width="13.85546875" style="15" customWidth="1"/>
    <col min="11282" max="11282" width="7.7109375" style="15" customWidth="1"/>
    <col min="11283" max="11283" width="9.28515625" style="15" customWidth="1"/>
    <col min="11284" max="11284" width="10.5703125" style="15" customWidth="1"/>
    <col min="11285" max="11285" width="9.7109375" style="15" customWidth="1"/>
    <col min="11286" max="11286" width="9.28515625" style="15" customWidth="1"/>
    <col min="11287" max="11287" width="8.28515625" style="15" customWidth="1"/>
    <col min="11288" max="11288" width="10" style="15" customWidth="1"/>
    <col min="11289" max="11289" width="12" style="15" customWidth="1"/>
    <col min="11290" max="11520" width="9.140625" style="15"/>
    <col min="11521" max="11521" width="5.5703125" style="15" customWidth="1"/>
    <col min="11522" max="11522" width="9.85546875" style="15" customWidth="1"/>
    <col min="11523" max="11532" width="7.7109375" style="15" customWidth="1"/>
    <col min="11533" max="11534" width="11.28515625" style="15" customWidth="1"/>
    <col min="11535" max="11535" width="14" style="15" customWidth="1"/>
    <col min="11536" max="11536" width="11.140625" style="15" customWidth="1"/>
    <col min="11537" max="11537" width="13.85546875" style="15" customWidth="1"/>
    <col min="11538" max="11538" width="7.7109375" style="15" customWidth="1"/>
    <col min="11539" max="11539" width="9.28515625" style="15" customWidth="1"/>
    <col min="11540" max="11540" width="10.5703125" style="15" customWidth="1"/>
    <col min="11541" max="11541" width="9.7109375" style="15" customWidth="1"/>
    <col min="11542" max="11542" width="9.28515625" style="15" customWidth="1"/>
    <col min="11543" max="11543" width="8.28515625" style="15" customWidth="1"/>
    <col min="11544" max="11544" width="10" style="15" customWidth="1"/>
    <col min="11545" max="11545" width="12" style="15" customWidth="1"/>
    <col min="11546" max="11776" width="9.140625" style="15"/>
    <col min="11777" max="11777" width="5.5703125" style="15" customWidth="1"/>
    <col min="11778" max="11778" width="9.85546875" style="15" customWidth="1"/>
    <col min="11779" max="11788" width="7.7109375" style="15" customWidth="1"/>
    <col min="11789" max="11790" width="11.28515625" style="15" customWidth="1"/>
    <col min="11791" max="11791" width="14" style="15" customWidth="1"/>
    <col min="11792" max="11792" width="11.140625" style="15" customWidth="1"/>
    <col min="11793" max="11793" width="13.85546875" style="15" customWidth="1"/>
    <col min="11794" max="11794" width="7.7109375" style="15" customWidth="1"/>
    <col min="11795" max="11795" width="9.28515625" style="15" customWidth="1"/>
    <col min="11796" max="11796" width="10.5703125" style="15" customWidth="1"/>
    <col min="11797" max="11797" width="9.7109375" style="15" customWidth="1"/>
    <col min="11798" max="11798" width="9.28515625" style="15" customWidth="1"/>
    <col min="11799" max="11799" width="8.28515625" style="15" customWidth="1"/>
    <col min="11800" max="11800" width="10" style="15" customWidth="1"/>
    <col min="11801" max="11801" width="12" style="15" customWidth="1"/>
    <col min="11802" max="12032" width="9.140625" style="15"/>
    <col min="12033" max="12033" width="5.5703125" style="15" customWidth="1"/>
    <col min="12034" max="12034" width="9.85546875" style="15" customWidth="1"/>
    <col min="12035" max="12044" width="7.7109375" style="15" customWidth="1"/>
    <col min="12045" max="12046" width="11.28515625" style="15" customWidth="1"/>
    <col min="12047" max="12047" width="14" style="15" customWidth="1"/>
    <col min="12048" max="12048" width="11.140625" style="15" customWidth="1"/>
    <col min="12049" max="12049" width="13.85546875" style="15" customWidth="1"/>
    <col min="12050" max="12050" width="7.7109375" style="15" customWidth="1"/>
    <col min="12051" max="12051" width="9.28515625" style="15" customWidth="1"/>
    <col min="12052" max="12052" width="10.5703125" style="15" customWidth="1"/>
    <col min="12053" max="12053" width="9.7109375" style="15" customWidth="1"/>
    <col min="12054" max="12054" width="9.28515625" style="15" customWidth="1"/>
    <col min="12055" max="12055" width="8.28515625" style="15" customWidth="1"/>
    <col min="12056" max="12056" width="10" style="15" customWidth="1"/>
    <col min="12057" max="12057" width="12" style="15" customWidth="1"/>
    <col min="12058" max="12288" width="9.140625" style="15"/>
    <col min="12289" max="12289" width="5.5703125" style="15" customWidth="1"/>
    <col min="12290" max="12290" width="9.85546875" style="15" customWidth="1"/>
    <col min="12291" max="12300" width="7.7109375" style="15" customWidth="1"/>
    <col min="12301" max="12302" width="11.28515625" style="15" customWidth="1"/>
    <col min="12303" max="12303" width="14" style="15" customWidth="1"/>
    <col min="12304" max="12304" width="11.140625" style="15" customWidth="1"/>
    <col min="12305" max="12305" width="13.85546875" style="15" customWidth="1"/>
    <col min="12306" max="12306" width="7.7109375" style="15" customWidth="1"/>
    <col min="12307" max="12307" width="9.28515625" style="15" customWidth="1"/>
    <col min="12308" max="12308" width="10.5703125" style="15" customWidth="1"/>
    <col min="12309" max="12309" width="9.7109375" style="15" customWidth="1"/>
    <col min="12310" max="12310" width="9.28515625" style="15" customWidth="1"/>
    <col min="12311" max="12311" width="8.28515625" style="15" customWidth="1"/>
    <col min="12312" max="12312" width="10" style="15" customWidth="1"/>
    <col min="12313" max="12313" width="12" style="15" customWidth="1"/>
    <col min="12314" max="12544" width="9.140625" style="15"/>
    <col min="12545" max="12545" width="5.5703125" style="15" customWidth="1"/>
    <col min="12546" max="12546" width="9.85546875" style="15" customWidth="1"/>
    <col min="12547" max="12556" width="7.7109375" style="15" customWidth="1"/>
    <col min="12557" max="12558" width="11.28515625" style="15" customWidth="1"/>
    <col min="12559" max="12559" width="14" style="15" customWidth="1"/>
    <col min="12560" max="12560" width="11.140625" style="15" customWidth="1"/>
    <col min="12561" max="12561" width="13.85546875" style="15" customWidth="1"/>
    <col min="12562" max="12562" width="7.7109375" style="15" customWidth="1"/>
    <col min="12563" max="12563" width="9.28515625" style="15" customWidth="1"/>
    <col min="12564" max="12564" width="10.5703125" style="15" customWidth="1"/>
    <col min="12565" max="12565" width="9.7109375" style="15" customWidth="1"/>
    <col min="12566" max="12566" width="9.28515625" style="15" customWidth="1"/>
    <col min="12567" max="12567" width="8.28515625" style="15" customWidth="1"/>
    <col min="12568" max="12568" width="10" style="15" customWidth="1"/>
    <col min="12569" max="12569" width="12" style="15" customWidth="1"/>
    <col min="12570" max="12800" width="9.140625" style="15"/>
    <col min="12801" max="12801" width="5.5703125" style="15" customWidth="1"/>
    <col min="12802" max="12802" width="9.85546875" style="15" customWidth="1"/>
    <col min="12803" max="12812" width="7.7109375" style="15" customWidth="1"/>
    <col min="12813" max="12814" width="11.28515625" style="15" customWidth="1"/>
    <col min="12815" max="12815" width="14" style="15" customWidth="1"/>
    <col min="12816" max="12816" width="11.140625" style="15" customWidth="1"/>
    <col min="12817" max="12817" width="13.85546875" style="15" customWidth="1"/>
    <col min="12818" max="12818" width="7.7109375" style="15" customWidth="1"/>
    <col min="12819" max="12819" width="9.28515625" style="15" customWidth="1"/>
    <col min="12820" max="12820" width="10.5703125" style="15" customWidth="1"/>
    <col min="12821" max="12821" width="9.7109375" style="15" customWidth="1"/>
    <col min="12822" max="12822" width="9.28515625" style="15" customWidth="1"/>
    <col min="12823" max="12823" width="8.28515625" style="15" customWidth="1"/>
    <col min="12824" max="12824" width="10" style="15" customWidth="1"/>
    <col min="12825" max="12825" width="12" style="15" customWidth="1"/>
    <col min="12826" max="13056" width="9.140625" style="15"/>
    <col min="13057" max="13057" width="5.5703125" style="15" customWidth="1"/>
    <col min="13058" max="13058" width="9.85546875" style="15" customWidth="1"/>
    <col min="13059" max="13068" width="7.7109375" style="15" customWidth="1"/>
    <col min="13069" max="13070" width="11.28515625" style="15" customWidth="1"/>
    <col min="13071" max="13071" width="14" style="15" customWidth="1"/>
    <col min="13072" max="13072" width="11.140625" style="15" customWidth="1"/>
    <col min="13073" max="13073" width="13.85546875" style="15" customWidth="1"/>
    <col min="13074" max="13074" width="7.7109375" style="15" customWidth="1"/>
    <col min="13075" max="13075" width="9.28515625" style="15" customWidth="1"/>
    <col min="13076" max="13076" width="10.5703125" style="15" customWidth="1"/>
    <col min="13077" max="13077" width="9.7109375" style="15" customWidth="1"/>
    <col min="13078" max="13078" width="9.28515625" style="15" customWidth="1"/>
    <col min="13079" max="13079" width="8.28515625" style="15" customWidth="1"/>
    <col min="13080" max="13080" width="10" style="15" customWidth="1"/>
    <col min="13081" max="13081" width="12" style="15" customWidth="1"/>
    <col min="13082" max="13312" width="9.140625" style="15"/>
    <col min="13313" max="13313" width="5.5703125" style="15" customWidth="1"/>
    <col min="13314" max="13314" width="9.85546875" style="15" customWidth="1"/>
    <col min="13315" max="13324" width="7.7109375" style="15" customWidth="1"/>
    <col min="13325" max="13326" width="11.28515625" style="15" customWidth="1"/>
    <col min="13327" max="13327" width="14" style="15" customWidth="1"/>
    <col min="13328" max="13328" width="11.140625" style="15" customWidth="1"/>
    <col min="13329" max="13329" width="13.85546875" style="15" customWidth="1"/>
    <col min="13330" max="13330" width="7.7109375" style="15" customWidth="1"/>
    <col min="13331" max="13331" width="9.28515625" style="15" customWidth="1"/>
    <col min="13332" max="13332" width="10.5703125" style="15" customWidth="1"/>
    <col min="13333" max="13333" width="9.7109375" style="15" customWidth="1"/>
    <col min="13334" max="13334" width="9.28515625" style="15" customWidth="1"/>
    <col min="13335" max="13335" width="8.28515625" style="15" customWidth="1"/>
    <col min="13336" max="13336" width="10" style="15" customWidth="1"/>
    <col min="13337" max="13337" width="12" style="15" customWidth="1"/>
    <col min="13338" max="13568" width="9.140625" style="15"/>
    <col min="13569" max="13569" width="5.5703125" style="15" customWidth="1"/>
    <col min="13570" max="13570" width="9.85546875" style="15" customWidth="1"/>
    <col min="13571" max="13580" width="7.7109375" style="15" customWidth="1"/>
    <col min="13581" max="13582" width="11.28515625" style="15" customWidth="1"/>
    <col min="13583" max="13583" width="14" style="15" customWidth="1"/>
    <col min="13584" max="13584" width="11.140625" style="15" customWidth="1"/>
    <col min="13585" max="13585" width="13.85546875" style="15" customWidth="1"/>
    <col min="13586" max="13586" width="7.7109375" style="15" customWidth="1"/>
    <col min="13587" max="13587" width="9.28515625" style="15" customWidth="1"/>
    <col min="13588" max="13588" width="10.5703125" style="15" customWidth="1"/>
    <col min="13589" max="13589" width="9.7109375" style="15" customWidth="1"/>
    <col min="13590" max="13590" width="9.28515625" style="15" customWidth="1"/>
    <col min="13591" max="13591" width="8.28515625" style="15" customWidth="1"/>
    <col min="13592" max="13592" width="10" style="15" customWidth="1"/>
    <col min="13593" max="13593" width="12" style="15" customWidth="1"/>
    <col min="13594" max="13824" width="9.140625" style="15"/>
    <col min="13825" max="13825" width="5.5703125" style="15" customWidth="1"/>
    <col min="13826" max="13826" width="9.85546875" style="15" customWidth="1"/>
    <col min="13827" max="13836" width="7.7109375" style="15" customWidth="1"/>
    <col min="13837" max="13838" width="11.28515625" style="15" customWidth="1"/>
    <col min="13839" max="13839" width="14" style="15" customWidth="1"/>
    <col min="13840" max="13840" width="11.140625" style="15" customWidth="1"/>
    <col min="13841" max="13841" width="13.85546875" style="15" customWidth="1"/>
    <col min="13842" max="13842" width="7.7109375" style="15" customWidth="1"/>
    <col min="13843" max="13843" width="9.28515625" style="15" customWidth="1"/>
    <col min="13844" max="13844" width="10.5703125" style="15" customWidth="1"/>
    <col min="13845" max="13845" width="9.7109375" style="15" customWidth="1"/>
    <col min="13846" max="13846" width="9.28515625" style="15" customWidth="1"/>
    <col min="13847" max="13847" width="8.28515625" style="15" customWidth="1"/>
    <col min="13848" max="13848" width="10" style="15" customWidth="1"/>
    <col min="13849" max="13849" width="12" style="15" customWidth="1"/>
    <col min="13850" max="14080" width="9.140625" style="15"/>
    <col min="14081" max="14081" width="5.5703125" style="15" customWidth="1"/>
    <col min="14082" max="14082" width="9.85546875" style="15" customWidth="1"/>
    <col min="14083" max="14092" width="7.7109375" style="15" customWidth="1"/>
    <col min="14093" max="14094" width="11.28515625" style="15" customWidth="1"/>
    <col min="14095" max="14095" width="14" style="15" customWidth="1"/>
    <col min="14096" max="14096" width="11.140625" style="15" customWidth="1"/>
    <col min="14097" max="14097" width="13.85546875" style="15" customWidth="1"/>
    <col min="14098" max="14098" width="7.7109375" style="15" customWidth="1"/>
    <col min="14099" max="14099" width="9.28515625" style="15" customWidth="1"/>
    <col min="14100" max="14100" width="10.5703125" style="15" customWidth="1"/>
    <col min="14101" max="14101" width="9.7109375" style="15" customWidth="1"/>
    <col min="14102" max="14102" width="9.28515625" style="15" customWidth="1"/>
    <col min="14103" max="14103" width="8.28515625" style="15" customWidth="1"/>
    <col min="14104" max="14104" width="10" style="15" customWidth="1"/>
    <col min="14105" max="14105" width="12" style="15" customWidth="1"/>
    <col min="14106" max="14336" width="9.140625" style="15"/>
    <col min="14337" max="14337" width="5.5703125" style="15" customWidth="1"/>
    <col min="14338" max="14338" width="9.85546875" style="15" customWidth="1"/>
    <col min="14339" max="14348" width="7.7109375" style="15" customWidth="1"/>
    <col min="14349" max="14350" width="11.28515625" style="15" customWidth="1"/>
    <col min="14351" max="14351" width="14" style="15" customWidth="1"/>
    <col min="14352" max="14352" width="11.140625" style="15" customWidth="1"/>
    <col min="14353" max="14353" width="13.85546875" style="15" customWidth="1"/>
    <col min="14354" max="14354" width="7.7109375" style="15" customWidth="1"/>
    <col min="14355" max="14355" width="9.28515625" style="15" customWidth="1"/>
    <col min="14356" max="14356" width="10.5703125" style="15" customWidth="1"/>
    <col min="14357" max="14357" width="9.7109375" style="15" customWidth="1"/>
    <col min="14358" max="14358" width="9.28515625" style="15" customWidth="1"/>
    <col min="14359" max="14359" width="8.28515625" style="15" customWidth="1"/>
    <col min="14360" max="14360" width="10" style="15" customWidth="1"/>
    <col min="14361" max="14361" width="12" style="15" customWidth="1"/>
    <col min="14362" max="14592" width="9.140625" style="15"/>
    <col min="14593" max="14593" width="5.5703125" style="15" customWidth="1"/>
    <col min="14594" max="14594" width="9.85546875" style="15" customWidth="1"/>
    <col min="14595" max="14604" width="7.7109375" style="15" customWidth="1"/>
    <col min="14605" max="14606" width="11.28515625" style="15" customWidth="1"/>
    <col min="14607" max="14607" width="14" style="15" customWidth="1"/>
    <col min="14608" max="14608" width="11.140625" style="15" customWidth="1"/>
    <col min="14609" max="14609" width="13.85546875" style="15" customWidth="1"/>
    <col min="14610" max="14610" width="7.7109375" style="15" customWidth="1"/>
    <col min="14611" max="14611" width="9.28515625" style="15" customWidth="1"/>
    <col min="14612" max="14612" width="10.5703125" style="15" customWidth="1"/>
    <col min="14613" max="14613" width="9.7109375" style="15" customWidth="1"/>
    <col min="14614" max="14614" width="9.28515625" style="15" customWidth="1"/>
    <col min="14615" max="14615" width="8.28515625" style="15" customWidth="1"/>
    <col min="14616" max="14616" width="10" style="15" customWidth="1"/>
    <col min="14617" max="14617" width="12" style="15" customWidth="1"/>
    <col min="14618" max="14848" width="9.140625" style="15"/>
    <col min="14849" max="14849" width="5.5703125" style="15" customWidth="1"/>
    <col min="14850" max="14850" width="9.85546875" style="15" customWidth="1"/>
    <col min="14851" max="14860" width="7.7109375" style="15" customWidth="1"/>
    <col min="14861" max="14862" width="11.28515625" style="15" customWidth="1"/>
    <col min="14863" max="14863" width="14" style="15" customWidth="1"/>
    <col min="14864" max="14864" width="11.140625" style="15" customWidth="1"/>
    <col min="14865" max="14865" width="13.85546875" style="15" customWidth="1"/>
    <col min="14866" max="14866" width="7.7109375" style="15" customWidth="1"/>
    <col min="14867" max="14867" width="9.28515625" style="15" customWidth="1"/>
    <col min="14868" max="14868" width="10.5703125" style="15" customWidth="1"/>
    <col min="14869" max="14869" width="9.7109375" style="15" customWidth="1"/>
    <col min="14870" max="14870" width="9.28515625" style="15" customWidth="1"/>
    <col min="14871" max="14871" width="8.28515625" style="15" customWidth="1"/>
    <col min="14872" max="14872" width="10" style="15" customWidth="1"/>
    <col min="14873" max="14873" width="12" style="15" customWidth="1"/>
    <col min="14874" max="15104" width="9.140625" style="15"/>
    <col min="15105" max="15105" width="5.5703125" style="15" customWidth="1"/>
    <col min="15106" max="15106" width="9.85546875" style="15" customWidth="1"/>
    <col min="15107" max="15116" width="7.7109375" style="15" customWidth="1"/>
    <col min="15117" max="15118" width="11.28515625" style="15" customWidth="1"/>
    <col min="15119" max="15119" width="14" style="15" customWidth="1"/>
    <col min="15120" max="15120" width="11.140625" style="15" customWidth="1"/>
    <col min="15121" max="15121" width="13.85546875" style="15" customWidth="1"/>
    <col min="15122" max="15122" width="7.7109375" style="15" customWidth="1"/>
    <col min="15123" max="15123" width="9.28515625" style="15" customWidth="1"/>
    <col min="15124" max="15124" width="10.5703125" style="15" customWidth="1"/>
    <col min="15125" max="15125" width="9.7109375" style="15" customWidth="1"/>
    <col min="15126" max="15126" width="9.28515625" style="15" customWidth="1"/>
    <col min="15127" max="15127" width="8.28515625" style="15" customWidth="1"/>
    <col min="15128" max="15128" width="10" style="15" customWidth="1"/>
    <col min="15129" max="15129" width="12" style="15" customWidth="1"/>
    <col min="15130" max="15360" width="9.140625" style="15"/>
    <col min="15361" max="15361" width="5.5703125" style="15" customWidth="1"/>
    <col min="15362" max="15362" width="9.85546875" style="15" customWidth="1"/>
    <col min="15363" max="15372" width="7.7109375" style="15" customWidth="1"/>
    <col min="15373" max="15374" width="11.28515625" style="15" customWidth="1"/>
    <col min="15375" max="15375" width="14" style="15" customWidth="1"/>
    <col min="15376" max="15376" width="11.140625" style="15" customWidth="1"/>
    <col min="15377" max="15377" width="13.85546875" style="15" customWidth="1"/>
    <col min="15378" max="15378" width="7.7109375" style="15" customWidth="1"/>
    <col min="15379" max="15379" width="9.28515625" style="15" customWidth="1"/>
    <col min="15380" max="15380" width="10.5703125" style="15" customWidth="1"/>
    <col min="15381" max="15381" width="9.7109375" style="15" customWidth="1"/>
    <col min="15382" max="15382" width="9.28515625" style="15" customWidth="1"/>
    <col min="15383" max="15383" width="8.28515625" style="15" customWidth="1"/>
    <col min="15384" max="15384" width="10" style="15" customWidth="1"/>
    <col min="15385" max="15385" width="12" style="15" customWidth="1"/>
    <col min="15386" max="15616" width="9.140625" style="15"/>
    <col min="15617" max="15617" width="5.5703125" style="15" customWidth="1"/>
    <col min="15618" max="15618" width="9.85546875" style="15" customWidth="1"/>
    <col min="15619" max="15628" width="7.7109375" style="15" customWidth="1"/>
    <col min="15629" max="15630" width="11.28515625" style="15" customWidth="1"/>
    <col min="15631" max="15631" width="14" style="15" customWidth="1"/>
    <col min="15632" max="15632" width="11.140625" style="15" customWidth="1"/>
    <col min="15633" max="15633" width="13.85546875" style="15" customWidth="1"/>
    <col min="15634" max="15634" width="7.7109375" style="15" customWidth="1"/>
    <col min="15635" max="15635" width="9.28515625" style="15" customWidth="1"/>
    <col min="15636" max="15636" width="10.5703125" style="15" customWidth="1"/>
    <col min="15637" max="15637" width="9.7109375" style="15" customWidth="1"/>
    <col min="15638" max="15638" width="9.28515625" style="15" customWidth="1"/>
    <col min="15639" max="15639" width="8.28515625" style="15" customWidth="1"/>
    <col min="15640" max="15640" width="10" style="15" customWidth="1"/>
    <col min="15641" max="15641" width="12" style="15" customWidth="1"/>
    <col min="15642" max="15872" width="9.140625" style="15"/>
    <col min="15873" max="15873" width="5.5703125" style="15" customWidth="1"/>
    <col min="15874" max="15874" width="9.85546875" style="15" customWidth="1"/>
    <col min="15875" max="15884" width="7.7109375" style="15" customWidth="1"/>
    <col min="15885" max="15886" width="11.28515625" style="15" customWidth="1"/>
    <col min="15887" max="15887" width="14" style="15" customWidth="1"/>
    <col min="15888" max="15888" width="11.140625" style="15" customWidth="1"/>
    <col min="15889" max="15889" width="13.85546875" style="15" customWidth="1"/>
    <col min="15890" max="15890" width="7.7109375" style="15" customWidth="1"/>
    <col min="15891" max="15891" width="9.28515625" style="15" customWidth="1"/>
    <col min="15892" max="15892" width="10.5703125" style="15" customWidth="1"/>
    <col min="15893" max="15893" width="9.7109375" style="15" customWidth="1"/>
    <col min="15894" max="15894" width="9.28515625" style="15" customWidth="1"/>
    <col min="15895" max="15895" width="8.28515625" style="15" customWidth="1"/>
    <col min="15896" max="15896" width="10" style="15" customWidth="1"/>
    <col min="15897" max="15897" width="12" style="15" customWidth="1"/>
    <col min="15898" max="16128" width="9.140625" style="15"/>
    <col min="16129" max="16129" width="5.5703125" style="15" customWidth="1"/>
    <col min="16130" max="16130" width="9.85546875" style="15" customWidth="1"/>
    <col min="16131" max="16140" width="7.7109375" style="15" customWidth="1"/>
    <col min="16141" max="16142" width="11.28515625" style="15" customWidth="1"/>
    <col min="16143" max="16143" width="14" style="15" customWidth="1"/>
    <col min="16144" max="16144" width="11.140625" style="15" customWidth="1"/>
    <col min="16145" max="16145" width="13.85546875" style="15" customWidth="1"/>
    <col min="16146" max="16146" width="7.7109375" style="15" customWidth="1"/>
    <col min="16147" max="16147" width="9.28515625" style="15" customWidth="1"/>
    <col min="16148" max="16148" width="10.5703125" style="15" customWidth="1"/>
    <col min="16149" max="16149" width="9.7109375" style="15" customWidth="1"/>
    <col min="16150" max="16150" width="9.28515625" style="15" customWidth="1"/>
    <col min="16151" max="16151" width="8.28515625" style="15" customWidth="1"/>
    <col min="16152" max="16152" width="10" style="15" customWidth="1"/>
    <col min="16153" max="16153" width="12" style="15" customWidth="1"/>
    <col min="16154" max="16384" width="9.140625" style="15"/>
  </cols>
  <sheetData>
    <row r="1" spans="1:26" ht="30" customHeight="1">
      <c r="A1" s="807"/>
      <c r="B1" s="808"/>
      <c r="C1" s="809"/>
      <c r="D1" s="813" t="s">
        <v>104</v>
      </c>
      <c r="E1" s="814"/>
      <c r="F1" s="814"/>
      <c r="G1" s="814"/>
      <c r="H1" s="814"/>
      <c r="I1" s="814"/>
      <c r="J1" s="814"/>
      <c r="K1" s="814"/>
      <c r="L1" s="814"/>
      <c r="M1" s="814"/>
      <c r="N1" s="814"/>
      <c r="O1" s="814"/>
      <c r="P1" s="814"/>
      <c r="Q1" s="814"/>
      <c r="R1" s="814"/>
      <c r="S1" s="814"/>
      <c r="T1" s="814"/>
      <c r="U1" s="814"/>
      <c r="V1" s="814"/>
      <c r="W1" s="814"/>
      <c r="X1" s="814"/>
      <c r="Y1" s="815"/>
    </row>
    <row r="2" spans="1:26" ht="30" customHeight="1">
      <c r="A2" s="810"/>
      <c r="B2" s="811"/>
      <c r="C2" s="812"/>
      <c r="D2" s="816" t="s">
        <v>105</v>
      </c>
      <c r="E2" s="817"/>
      <c r="F2" s="817"/>
      <c r="G2" s="817"/>
      <c r="H2" s="817"/>
      <c r="I2" s="817"/>
      <c r="J2" s="817"/>
      <c r="K2" s="817"/>
      <c r="L2" s="817"/>
      <c r="M2" s="817"/>
      <c r="N2" s="817"/>
      <c r="O2" s="817"/>
      <c r="P2" s="817"/>
      <c r="Q2" s="817"/>
      <c r="R2" s="817"/>
      <c r="S2" s="817"/>
      <c r="T2" s="817"/>
      <c r="U2" s="817"/>
      <c r="V2" s="817"/>
      <c r="W2" s="817"/>
      <c r="X2" s="817"/>
      <c r="Y2" s="818"/>
    </row>
    <row r="3" spans="1:26" s="17" customFormat="1" ht="15">
      <c r="A3" s="819" t="s">
        <v>29</v>
      </c>
      <c r="B3" s="820"/>
      <c r="C3" s="820"/>
      <c r="D3" s="820"/>
      <c r="E3" s="821"/>
      <c r="F3" s="822" t="s">
        <v>106</v>
      </c>
      <c r="G3" s="820"/>
      <c r="H3" s="820"/>
      <c r="I3" s="821"/>
      <c r="J3" s="822" t="s">
        <v>30</v>
      </c>
      <c r="K3" s="820"/>
      <c r="L3" s="820"/>
      <c r="M3" s="820"/>
      <c r="N3" s="821"/>
      <c r="O3" s="822" t="s">
        <v>29</v>
      </c>
      <c r="P3" s="820"/>
      <c r="Q3" s="821"/>
      <c r="R3" s="822" t="s">
        <v>106</v>
      </c>
      <c r="S3" s="820"/>
      <c r="T3" s="820"/>
      <c r="U3" s="821"/>
      <c r="V3" s="822" t="s">
        <v>30</v>
      </c>
      <c r="W3" s="820"/>
      <c r="X3" s="820"/>
      <c r="Y3" s="823"/>
      <c r="Z3" s="16"/>
    </row>
    <row r="4" spans="1:26" ht="15">
      <c r="A4" s="824" t="s">
        <v>746</v>
      </c>
      <c r="B4" s="825"/>
      <c r="C4" s="825"/>
      <c r="D4" s="825"/>
      <c r="E4" s="826"/>
      <c r="F4" s="827" t="s">
        <v>441</v>
      </c>
      <c r="G4" s="828"/>
      <c r="H4" s="828"/>
      <c r="I4" s="829"/>
      <c r="J4" s="827" t="s">
        <v>459</v>
      </c>
      <c r="K4" s="828"/>
      <c r="L4" s="828"/>
      <c r="M4" s="828"/>
      <c r="N4" s="829"/>
      <c r="O4" s="830" t="s">
        <v>746</v>
      </c>
      <c r="P4" s="831"/>
      <c r="Q4" s="832"/>
      <c r="R4" s="804" t="str">
        <f>IF(F4&lt;&gt;"",F4,"")</f>
        <v xml:space="preserve">Vernier Caliper </v>
      </c>
      <c r="S4" s="805"/>
      <c r="T4" s="805"/>
      <c r="U4" s="833"/>
      <c r="V4" s="804" t="str">
        <f>IF(J4&lt;&gt;"",J4,"")</f>
        <v>Sachin D.</v>
      </c>
      <c r="W4" s="805"/>
      <c r="X4" s="805"/>
      <c r="Y4" s="806"/>
      <c r="Z4" s="18"/>
    </row>
    <row r="5" spans="1:26" s="17" customFormat="1" ht="15">
      <c r="A5" s="841" t="s">
        <v>27</v>
      </c>
      <c r="B5" s="834"/>
      <c r="C5" s="834"/>
      <c r="D5" s="834"/>
      <c r="E5" s="835"/>
      <c r="F5" s="836" t="s">
        <v>107</v>
      </c>
      <c r="G5" s="834"/>
      <c r="H5" s="834" t="s">
        <v>108</v>
      </c>
      <c r="I5" s="835"/>
      <c r="J5" s="836" t="s">
        <v>31</v>
      </c>
      <c r="K5" s="834"/>
      <c r="L5" s="834"/>
      <c r="M5" s="834"/>
      <c r="N5" s="835"/>
      <c r="O5" s="836" t="s">
        <v>27</v>
      </c>
      <c r="P5" s="834"/>
      <c r="Q5" s="835"/>
      <c r="R5" s="836" t="s">
        <v>107</v>
      </c>
      <c r="S5" s="834"/>
      <c r="T5" s="834" t="s">
        <v>108</v>
      </c>
      <c r="U5" s="835"/>
      <c r="V5" s="836" t="s">
        <v>31</v>
      </c>
      <c r="W5" s="834"/>
      <c r="X5" s="834"/>
      <c r="Y5" s="837"/>
      <c r="Z5" s="16"/>
    </row>
    <row r="6" spans="1:26" ht="32.25" customHeight="1">
      <c r="A6" s="1021" t="s">
        <v>728</v>
      </c>
      <c r="B6" s="1021"/>
      <c r="C6" s="1021"/>
      <c r="D6" s="1021"/>
      <c r="E6" s="1022"/>
      <c r="F6" s="827" t="s">
        <v>464</v>
      </c>
      <c r="G6" s="828"/>
      <c r="H6" s="828" t="s">
        <v>166</v>
      </c>
      <c r="I6" s="829"/>
      <c r="J6" s="827" t="s">
        <v>460</v>
      </c>
      <c r="K6" s="828"/>
      <c r="L6" s="828"/>
      <c r="M6" s="828"/>
      <c r="N6" s="829"/>
      <c r="O6" s="804" t="str">
        <f>A6</f>
        <v xml:space="preserve"> Brake disc Blanking &amp; Piercing KTM E2</v>
      </c>
      <c r="P6" s="805"/>
      <c r="Q6" s="833"/>
      <c r="R6" s="804" t="str">
        <f>F6</f>
        <v>B21040501</v>
      </c>
      <c r="S6" s="805"/>
      <c r="T6" s="805" t="str">
        <f>H6</f>
        <v>0-200 MM</v>
      </c>
      <c r="U6" s="833"/>
      <c r="V6" s="804" t="str">
        <f>IF(J6&lt;&gt;"",J6,"")</f>
        <v>Samadhan S.</v>
      </c>
      <c r="W6" s="805"/>
      <c r="X6" s="805"/>
      <c r="Y6" s="806"/>
      <c r="Z6" s="18"/>
    </row>
    <row r="7" spans="1:26" s="17" customFormat="1" ht="15">
      <c r="A7" s="841" t="s">
        <v>32</v>
      </c>
      <c r="B7" s="834"/>
      <c r="C7" s="834"/>
      <c r="D7" s="19" t="s">
        <v>33</v>
      </c>
      <c r="E7" s="20"/>
      <c r="F7" s="836" t="s">
        <v>109</v>
      </c>
      <c r="G7" s="834"/>
      <c r="H7" s="834" t="s">
        <v>110</v>
      </c>
      <c r="I7" s="835"/>
      <c r="J7" s="836" t="s">
        <v>34</v>
      </c>
      <c r="K7" s="834"/>
      <c r="L7" s="834"/>
      <c r="M7" s="834"/>
      <c r="N7" s="835"/>
      <c r="O7" s="834" t="s">
        <v>32</v>
      </c>
      <c r="P7" s="834"/>
      <c r="Q7" s="834"/>
      <c r="R7" s="19" t="s">
        <v>33</v>
      </c>
      <c r="S7" s="21"/>
      <c r="T7" s="312" t="s">
        <v>109</v>
      </c>
      <c r="U7" s="311" t="s">
        <v>110</v>
      </c>
      <c r="V7" s="836" t="s">
        <v>34</v>
      </c>
      <c r="W7" s="834"/>
      <c r="X7" s="834"/>
      <c r="Y7" s="837"/>
      <c r="Z7" s="16"/>
    </row>
    <row r="8" spans="1:26" ht="15">
      <c r="A8" s="838" t="s">
        <v>461</v>
      </c>
      <c r="B8" s="828"/>
      <c r="C8" s="828"/>
      <c r="D8" s="156">
        <v>6.8</v>
      </c>
      <c r="E8" s="157">
        <v>6.95</v>
      </c>
      <c r="F8" s="827" t="s">
        <v>112</v>
      </c>
      <c r="G8" s="828"/>
      <c r="H8" s="828">
        <v>0.01</v>
      </c>
      <c r="I8" s="829"/>
      <c r="J8" s="827" t="s">
        <v>462</v>
      </c>
      <c r="K8" s="828"/>
      <c r="L8" s="828"/>
      <c r="M8" s="828"/>
      <c r="N8" s="829"/>
      <c r="O8" s="805" t="str">
        <f>A8</f>
        <v>Hole Dia.</v>
      </c>
      <c r="P8" s="805"/>
      <c r="Q8" s="805"/>
      <c r="R8" s="22">
        <f>D8</f>
        <v>6.8</v>
      </c>
      <c r="S8" s="23">
        <f>E8</f>
        <v>6.95</v>
      </c>
      <c r="T8" s="306" t="str">
        <f>F8</f>
        <v>Digital</v>
      </c>
      <c r="U8" s="310">
        <f>H8</f>
        <v>0.01</v>
      </c>
      <c r="V8" s="804" t="str">
        <f>IF(J8&lt;&gt;"",J8,"")</f>
        <v>Shubham W.</v>
      </c>
      <c r="W8" s="805"/>
      <c r="X8" s="805"/>
      <c r="Y8" s="806"/>
      <c r="Z8" s="18"/>
    </row>
    <row r="9" spans="1:26" ht="15">
      <c r="A9" s="841" t="s">
        <v>35</v>
      </c>
      <c r="B9" s="834"/>
      <c r="C9" s="834"/>
      <c r="D9" s="834"/>
      <c r="E9" s="835"/>
      <c r="F9" s="836" t="s">
        <v>36</v>
      </c>
      <c r="G9" s="835"/>
      <c r="H9" s="836" t="s">
        <v>37</v>
      </c>
      <c r="I9" s="835"/>
      <c r="J9" s="836" t="s">
        <v>38</v>
      </c>
      <c r="K9" s="835"/>
      <c r="L9" s="836" t="s">
        <v>39</v>
      </c>
      <c r="M9" s="834"/>
      <c r="N9" s="835"/>
      <c r="O9" s="836" t="s">
        <v>35</v>
      </c>
      <c r="P9" s="834"/>
      <c r="Q9" s="835"/>
      <c r="R9" s="836" t="s">
        <v>36</v>
      </c>
      <c r="S9" s="835"/>
      <c r="T9" s="836" t="s">
        <v>37</v>
      </c>
      <c r="U9" s="835"/>
      <c r="V9" s="836" t="s">
        <v>38</v>
      </c>
      <c r="W9" s="835"/>
      <c r="X9" s="836" t="s">
        <v>39</v>
      </c>
      <c r="Y9" s="837"/>
      <c r="Z9" s="16"/>
    </row>
    <row r="10" spans="1:26" ht="15.75" thickBot="1">
      <c r="A10" s="842" t="s">
        <v>747</v>
      </c>
      <c r="B10" s="843"/>
      <c r="C10" s="843"/>
      <c r="D10" s="843"/>
      <c r="E10" s="844"/>
      <c r="F10" s="845">
        <v>3</v>
      </c>
      <c r="G10" s="846"/>
      <c r="H10" s="845">
        <v>10</v>
      </c>
      <c r="I10" s="846"/>
      <c r="J10" s="845">
        <v>3</v>
      </c>
      <c r="K10" s="846"/>
      <c r="L10" s="847" t="s">
        <v>801</v>
      </c>
      <c r="M10" s="848"/>
      <c r="N10" s="849"/>
      <c r="O10" s="850" t="str">
        <f>A10</f>
        <v>6.8 +0.15</v>
      </c>
      <c r="P10" s="851"/>
      <c r="Q10" s="852"/>
      <c r="R10" s="853">
        <f>F10</f>
        <v>3</v>
      </c>
      <c r="S10" s="854"/>
      <c r="T10" s="853">
        <f>H10</f>
        <v>10</v>
      </c>
      <c r="U10" s="854"/>
      <c r="V10" s="855">
        <f>J10</f>
        <v>3</v>
      </c>
      <c r="W10" s="856"/>
      <c r="X10" s="857" t="s">
        <v>801</v>
      </c>
      <c r="Y10" s="858"/>
      <c r="Z10" s="18"/>
    </row>
    <row r="11" spans="1:26" ht="15">
      <c r="A11" s="24" t="s">
        <v>40</v>
      </c>
      <c r="B11" s="25"/>
      <c r="C11" s="26" t="s">
        <v>41</v>
      </c>
      <c r="D11" s="27"/>
      <c r="E11" s="27"/>
      <c r="F11" s="27"/>
      <c r="G11" s="27"/>
      <c r="H11" s="27"/>
      <c r="I11" s="27"/>
      <c r="J11" s="27"/>
      <c r="K11" s="27"/>
      <c r="L11" s="28"/>
      <c r="M11" s="29" t="s">
        <v>42</v>
      </c>
      <c r="N11" s="30"/>
      <c r="O11" s="31"/>
      <c r="P11" s="31"/>
      <c r="Q11" s="31"/>
      <c r="R11" s="32" t="s">
        <v>43</v>
      </c>
      <c r="S11" s="31"/>
      <c r="T11" s="31"/>
      <c r="U11" s="33"/>
      <c r="V11" s="26" t="s">
        <v>44</v>
      </c>
      <c r="W11" s="34"/>
      <c r="X11" s="35"/>
      <c r="Y11" s="36"/>
    </row>
    <row r="12" spans="1:26" ht="15.75" thickBot="1">
      <c r="A12" s="37" t="s">
        <v>45</v>
      </c>
      <c r="B12" s="38"/>
      <c r="C12" s="39">
        <v>1</v>
      </c>
      <c r="D12" s="39">
        <v>2</v>
      </c>
      <c r="E12" s="39">
        <v>3</v>
      </c>
      <c r="F12" s="39">
        <v>4</v>
      </c>
      <c r="G12" s="39">
        <v>5</v>
      </c>
      <c r="H12" s="39">
        <v>6</v>
      </c>
      <c r="I12" s="39">
        <v>7</v>
      </c>
      <c r="J12" s="39">
        <v>8</v>
      </c>
      <c r="K12" s="39">
        <v>9</v>
      </c>
      <c r="L12" s="39">
        <v>10</v>
      </c>
      <c r="M12" s="40"/>
      <c r="N12" s="41"/>
      <c r="O12" s="42" t="s">
        <v>113</v>
      </c>
      <c r="P12" s="43"/>
      <c r="Q12" s="43"/>
      <c r="R12" s="43"/>
      <c r="S12" s="43"/>
      <c r="T12" s="44"/>
      <c r="U12" s="45"/>
      <c r="V12" s="46"/>
      <c r="W12" s="43"/>
      <c r="X12" s="43"/>
      <c r="Y12" s="47"/>
    </row>
    <row r="13" spans="1:26" ht="16.5">
      <c r="A13" s="48" t="s">
        <v>114</v>
      </c>
      <c r="B13" s="49">
        <v>1</v>
      </c>
      <c r="C13" s="10">
        <v>6.84</v>
      </c>
      <c r="D13" s="10">
        <v>6.82</v>
      </c>
      <c r="E13" s="10">
        <v>6.84</v>
      </c>
      <c r="F13" s="10">
        <v>6.82</v>
      </c>
      <c r="G13" s="10">
        <v>6.84</v>
      </c>
      <c r="H13" s="10">
        <v>6.82</v>
      </c>
      <c r="I13" s="10">
        <v>6.84</v>
      </c>
      <c r="J13" s="10">
        <v>6.82</v>
      </c>
      <c r="K13" s="10">
        <v>6.84</v>
      </c>
      <c r="L13" s="10">
        <v>6.82</v>
      </c>
      <c r="M13" s="50"/>
      <c r="N13" s="51">
        <f t="shared" ref="N13:N27" si="0">IF(C13&lt;&gt;"",AVERAGE(C13:L13),"")</f>
        <v>6.8299999999999983</v>
      </c>
      <c r="O13" s="309" t="s">
        <v>46</v>
      </c>
      <c r="P13" s="307" t="s">
        <v>47</v>
      </c>
      <c r="Q13" s="52" t="s">
        <v>115</v>
      </c>
      <c r="R13" s="52"/>
      <c r="S13" s="52"/>
      <c r="T13" s="53" t="s">
        <v>36</v>
      </c>
      <c r="U13" s="54" t="s">
        <v>48</v>
      </c>
      <c r="V13" s="309" t="s">
        <v>49</v>
      </c>
      <c r="W13" s="307" t="s">
        <v>47</v>
      </c>
      <c r="X13" s="52" t="s">
        <v>116</v>
      </c>
      <c r="Y13" s="55"/>
    </row>
    <row r="14" spans="1:26" ht="15">
      <c r="A14" s="56"/>
      <c r="B14" s="57">
        <v>2</v>
      </c>
      <c r="C14" s="10">
        <v>6.86</v>
      </c>
      <c r="D14" s="10">
        <v>6.82</v>
      </c>
      <c r="E14" s="10">
        <v>6.84</v>
      </c>
      <c r="F14" s="10">
        <v>6.82</v>
      </c>
      <c r="G14" s="10">
        <v>6.84</v>
      </c>
      <c r="H14" s="10">
        <v>6.82</v>
      </c>
      <c r="I14" s="10">
        <v>6.84</v>
      </c>
      <c r="J14" s="10">
        <v>6.82</v>
      </c>
      <c r="K14" s="10">
        <v>6.84</v>
      </c>
      <c r="L14" s="10">
        <v>6.82</v>
      </c>
      <c r="M14" s="50"/>
      <c r="N14" s="51">
        <f t="shared" si="0"/>
        <v>6.831999999999999</v>
      </c>
      <c r="O14" s="58"/>
      <c r="P14" s="307" t="s">
        <v>47</v>
      </c>
      <c r="Q14" s="52" t="str">
        <f>IF(C13&lt;&gt;"",CONCATENATE(TEXT($N$30,"0.000")," x ",CHOOSE($F$10,0,U14,U15)),"")</f>
        <v>0.001 x 0.5908</v>
      </c>
      <c r="R14" s="52"/>
      <c r="S14" s="52"/>
      <c r="T14" s="59">
        <v>2</v>
      </c>
      <c r="U14" s="308">
        <v>0.88619999999999999</v>
      </c>
      <c r="V14" s="309"/>
      <c r="W14" s="307" t="s">
        <v>47</v>
      </c>
      <c r="X14" s="60">
        <f>100*(Q15/Q31)</f>
        <v>1.5754666666666992</v>
      </c>
      <c r="Y14" s="55"/>
    </row>
    <row r="15" spans="1:26" ht="15">
      <c r="A15" s="61"/>
      <c r="B15" s="49">
        <v>3</v>
      </c>
      <c r="C15" s="10">
        <v>6.84</v>
      </c>
      <c r="D15" s="10">
        <v>6.82</v>
      </c>
      <c r="E15" s="10">
        <v>6.84</v>
      </c>
      <c r="F15" s="10">
        <v>6.82</v>
      </c>
      <c r="G15" s="10">
        <v>6.84</v>
      </c>
      <c r="H15" s="10">
        <v>6.82</v>
      </c>
      <c r="I15" s="10">
        <v>6.84</v>
      </c>
      <c r="J15" s="10">
        <v>6.82</v>
      </c>
      <c r="K15" s="10">
        <v>6.84</v>
      </c>
      <c r="L15" s="10">
        <v>6.82</v>
      </c>
      <c r="M15" s="50"/>
      <c r="N15" s="51">
        <f t="shared" si="0"/>
        <v>6.8299999999999983</v>
      </c>
      <c r="O15" s="62"/>
      <c r="P15" s="63" t="s">
        <v>47</v>
      </c>
      <c r="Q15" s="64">
        <f>IF(C13&lt;&gt;"",$N$30*(CHOOSE($F$10,0,U14,U15)),"")</f>
        <v>3.9386666666667573E-4</v>
      </c>
      <c r="R15" s="65"/>
      <c r="S15" s="65"/>
      <c r="T15" s="66">
        <v>3</v>
      </c>
      <c r="U15" s="67">
        <v>0.59079999999999999</v>
      </c>
      <c r="V15" s="62"/>
      <c r="W15" s="63"/>
      <c r="X15" s="68"/>
      <c r="Y15" s="69"/>
    </row>
    <row r="16" spans="1:26" ht="16.5">
      <c r="A16" s="61"/>
      <c r="B16" s="49" t="s">
        <v>50</v>
      </c>
      <c r="C16" s="70">
        <f t="shared" ref="C16" si="1">IF(C13&lt;&gt;"",SUM(C13:C15)/COUNT(C13:C15),"")</f>
        <v>6.8466666666666667</v>
      </c>
      <c r="D16" s="70">
        <f t="shared" ref="D16:L16" si="2">IF(D13&lt;&gt;"",SUM(D13:D15)/COUNT(D13:D15),"")</f>
        <v>6.82</v>
      </c>
      <c r="E16" s="70">
        <f t="shared" si="2"/>
        <v>6.84</v>
      </c>
      <c r="F16" s="70">
        <f t="shared" si="2"/>
        <v>6.82</v>
      </c>
      <c r="G16" s="70">
        <f t="shared" si="2"/>
        <v>6.84</v>
      </c>
      <c r="H16" s="70">
        <f t="shared" si="2"/>
        <v>6.82</v>
      </c>
      <c r="I16" s="70">
        <f t="shared" si="2"/>
        <v>6.84</v>
      </c>
      <c r="J16" s="70">
        <f t="shared" si="2"/>
        <v>6.82</v>
      </c>
      <c r="K16" s="70">
        <f t="shared" si="2"/>
        <v>6.84</v>
      </c>
      <c r="L16" s="70">
        <f t="shared" si="2"/>
        <v>6.82</v>
      </c>
      <c r="M16" s="71" t="s">
        <v>117</v>
      </c>
      <c r="N16" s="51">
        <f t="shared" si="0"/>
        <v>6.8306666666666676</v>
      </c>
      <c r="O16" s="72" t="s">
        <v>118</v>
      </c>
      <c r="P16" s="73"/>
      <c r="Q16" s="73"/>
      <c r="R16" s="74"/>
      <c r="S16" s="74"/>
      <c r="T16" s="74"/>
      <c r="U16" s="75"/>
      <c r="V16" s="76"/>
      <c r="W16" s="77"/>
      <c r="X16" s="77"/>
      <c r="Y16" s="78"/>
    </row>
    <row r="17" spans="1:25" ht="18.75" thickBot="1">
      <c r="A17" s="79"/>
      <c r="B17" s="80" t="s">
        <v>71</v>
      </c>
      <c r="C17" s="81">
        <f t="shared" ref="C17:L17" si="3">IF(C13&lt;&gt;"",MAX(C13:C15)-MIN(C13:C15),"")</f>
        <v>2.0000000000000462E-2</v>
      </c>
      <c r="D17" s="81">
        <f t="shared" si="3"/>
        <v>0</v>
      </c>
      <c r="E17" s="81">
        <f t="shared" si="3"/>
        <v>0</v>
      </c>
      <c r="F17" s="81">
        <f t="shared" si="3"/>
        <v>0</v>
      </c>
      <c r="G17" s="81">
        <f t="shared" si="3"/>
        <v>0</v>
      </c>
      <c r="H17" s="81">
        <f t="shared" si="3"/>
        <v>0</v>
      </c>
      <c r="I17" s="81">
        <f t="shared" si="3"/>
        <v>0</v>
      </c>
      <c r="J17" s="81">
        <f t="shared" si="3"/>
        <v>0</v>
      </c>
      <c r="K17" s="81">
        <f t="shared" si="3"/>
        <v>0</v>
      </c>
      <c r="L17" s="81">
        <f t="shared" si="3"/>
        <v>0</v>
      </c>
      <c r="M17" s="82" t="s">
        <v>119</v>
      </c>
      <c r="N17" s="51">
        <f t="shared" si="0"/>
        <v>2.000000000000046E-3</v>
      </c>
      <c r="O17" s="83" t="s">
        <v>51</v>
      </c>
      <c r="P17" s="84" t="s">
        <v>47</v>
      </c>
      <c r="Q17" s="52" t="s">
        <v>120</v>
      </c>
      <c r="R17" s="52"/>
      <c r="S17" s="18"/>
      <c r="T17" s="18"/>
      <c r="U17" s="85"/>
      <c r="V17" s="309" t="s">
        <v>52</v>
      </c>
      <c r="W17" s="307" t="s">
        <v>47</v>
      </c>
      <c r="X17" s="52" t="s">
        <v>121</v>
      </c>
      <c r="Y17" s="55"/>
    </row>
    <row r="18" spans="1:25" ht="15.75">
      <c r="A18" s="86" t="s">
        <v>122</v>
      </c>
      <c r="B18" s="87">
        <v>1</v>
      </c>
      <c r="C18" s="10">
        <v>6.84</v>
      </c>
      <c r="D18" s="10">
        <v>6.82</v>
      </c>
      <c r="E18" s="10">
        <v>6.84</v>
      </c>
      <c r="F18" s="10">
        <v>6.82</v>
      </c>
      <c r="G18" s="10">
        <v>6.84</v>
      </c>
      <c r="H18" s="10">
        <v>6.82</v>
      </c>
      <c r="I18" s="10">
        <v>6.84</v>
      </c>
      <c r="J18" s="10">
        <v>6.82</v>
      </c>
      <c r="K18" s="10">
        <v>6.84</v>
      </c>
      <c r="L18" s="10">
        <v>6.82</v>
      </c>
      <c r="M18" s="88"/>
      <c r="N18" s="89">
        <f t="shared" si="0"/>
        <v>6.8299999999999983</v>
      </c>
      <c r="O18" s="90"/>
      <c r="P18" s="84" t="s">
        <v>47</v>
      </c>
      <c r="Q18" s="91" t="str">
        <f>IF(C13&lt;&gt;"",CONCATENATE("{(",TEXT($N$31,"0.000")," x ",CHOOSE($J$10,0,T20,U20),")^2 - (",TEXT($Q$15,"0.000")," ^2/(",$H$10," x ",$F$10,"))}^1/2"),"")</f>
        <v>{(0.001 x 0.5231)^2 - (0.000 ^2/(10 x 3))}^1/2</v>
      </c>
      <c r="R18" s="52"/>
      <c r="S18" s="18"/>
      <c r="T18" s="18"/>
      <c r="U18" s="85"/>
      <c r="V18" s="309"/>
      <c r="W18" s="307" t="s">
        <v>47</v>
      </c>
      <c r="X18" s="52" t="str">
        <f>IF(C13&lt;&gt;"",CONCATENATE("100(",TEXT($Q$19,"0.000"),"/",TEXT($Q$31,"0.000"),")"),"")</f>
        <v>100(0.000/0.025)</v>
      </c>
      <c r="Y18" s="55"/>
    </row>
    <row r="19" spans="1:25" ht="15.75">
      <c r="A19" s="61"/>
      <c r="B19" s="57">
        <v>2</v>
      </c>
      <c r="C19" s="10">
        <v>6.84</v>
      </c>
      <c r="D19" s="10">
        <v>6.82</v>
      </c>
      <c r="E19" s="10">
        <v>6.84</v>
      </c>
      <c r="F19" s="10">
        <v>6.82</v>
      </c>
      <c r="G19" s="10">
        <v>6.84</v>
      </c>
      <c r="H19" s="10">
        <v>6.82</v>
      </c>
      <c r="I19" s="10">
        <v>6.84</v>
      </c>
      <c r="J19" s="10">
        <v>6.82</v>
      </c>
      <c r="K19" s="10">
        <v>6.84</v>
      </c>
      <c r="L19" s="10">
        <v>6.82</v>
      </c>
      <c r="M19" s="50"/>
      <c r="N19" s="51">
        <f t="shared" si="0"/>
        <v>6.8299999999999983</v>
      </c>
      <c r="O19" s="90"/>
      <c r="P19" s="84" t="s">
        <v>47</v>
      </c>
      <c r="Q19" s="92">
        <f>IF(C13="","",IF(($N$31*CHOOSE($J$10,0,T20,U20))^2-$Q$15^2/($H$10*$F$10)&lt;0,0,(($N$31*CHOOSE($J$10,0,T20,U20))^2-$Q$15^2/($H$10*$F$10))^(1/2)))</f>
        <v>3.4123878161050099E-4</v>
      </c>
      <c r="R19" s="52"/>
      <c r="S19" s="93" t="s">
        <v>38</v>
      </c>
      <c r="T19" s="53">
        <v>2</v>
      </c>
      <c r="U19" s="53">
        <v>3</v>
      </c>
      <c r="V19" s="309"/>
      <c r="W19" s="94" t="s">
        <v>47</v>
      </c>
      <c r="X19" s="95">
        <f>100*(Q19/Q31)</f>
        <v>1.3649551264420006</v>
      </c>
      <c r="Y19" s="55"/>
    </row>
    <row r="20" spans="1:25" ht="16.5">
      <c r="A20" s="61"/>
      <c r="B20" s="49">
        <v>3</v>
      </c>
      <c r="C20" s="10">
        <v>6.84</v>
      </c>
      <c r="D20" s="10">
        <v>6.82</v>
      </c>
      <c r="E20" s="10">
        <v>6.84</v>
      </c>
      <c r="F20" s="10">
        <v>6.82</v>
      </c>
      <c r="G20" s="10">
        <v>6.84</v>
      </c>
      <c r="H20" s="10">
        <v>6.82</v>
      </c>
      <c r="I20" s="10">
        <v>6.84</v>
      </c>
      <c r="J20" s="10">
        <v>6.82</v>
      </c>
      <c r="K20" s="10">
        <v>6.84</v>
      </c>
      <c r="L20" s="10">
        <v>6.82</v>
      </c>
      <c r="M20" s="50"/>
      <c r="N20" s="51">
        <f t="shared" si="0"/>
        <v>6.8299999999999983</v>
      </c>
      <c r="O20" s="62"/>
      <c r="P20" s="65"/>
      <c r="Q20" s="65"/>
      <c r="R20" s="65"/>
      <c r="S20" s="96" t="s">
        <v>123</v>
      </c>
      <c r="T20" s="96">
        <v>0.70709999999999995</v>
      </c>
      <c r="U20" s="97">
        <v>0.52310000000000001</v>
      </c>
      <c r="V20" s="58" t="s">
        <v>53</v>
      </c>
      <c r="W20" s="52"/>
      <c r="X20" s="52"/>
      <c r="Y20" s="55"/>
    </row>
    <row r="21" spans="1:25" ht="16.5">
      <c r="A21" s="61"/>
      <c r="B21" s="49" t="s">
        <v>50</v>
      </c>
      <c r="C21" s="70">
        <f t="shared" ref="C21" si="4">IF(C18&lt;&gt;"",SUM(C18:C20)/COUNT(C18:C20),"")</f>
        <v>6.84</v>
      </c>
      <c r="D21" s="70">
        <f t="shared" ref="D21:L21" si="5">IF(D18&lt;&gt;"",SUM(D18:D20)/COUNT(D18:D20),"")</f>
        <v>6.82</v>
      </c>
      <c r="E21" s="70">
        <f t="shared" si="5"/>
        <v>6.84</v>
      </c>
      <c r="F21" s="70">
        <f>IF(F18&lt;&gt;"",SUM(F18:F20)/COUNT(F18:F20),"")</f>
        <v>6.82</v>
      </c>
      <c r="G21" s="70">
        <f t="shared" si="5"/>
        <v>6.84</v>
      </c>
      <c r="H21" s="70">
        <f t="shared" si="5"/>
        <v>6.82</v>
      </c>
      <c r="I21" s="70">
        <f t="shared" si="5"/>
        <v>6.84</v>
      </c>
      <c r="J21" s="70">
        <f t="shared" si="5"/>
        <v>6.82</v>
      </c>
      <c r="K21" s="70">
        <f t="shared" si="5"/>
        <v>6.84</v>
      </c>
      <c r="L21" s="70">
        <f t="shared" si="5"/>
        <v>6.82</v>
      </c>
      <c r="M21" s="71" t="s">
        <v>124</v>
      </c>
      <c r="N21" s="51">
        <f t="shared" si="0"/>
        <v>6.8299999999999983</v>
      </c>
      <c r="O21" s="98" t="s">
        <v>125</v>
      </c>
      <c r="P21" s="74"/>
      <c r="Q21" s="74"/>
      <c r="R21" s="74"/>
      <c r="S21" s="74"/>
      <c r="T21" s="74"/>
      <c r="U21" s="75"/>
      <c r="V21" s="62" t="s">
        <v>54</v>
      </c>
      <c r="W21" s="65"/>
      <c r="X21" s="65"/>
      <c r="Y21" s="69"/>
    </row>
    <row r="22" spans="1:25" ht="18.75" thickBot="1">
      <c r="A22" s="79"/>
      <c r="B22" s="80" t="s">
        <v>71</v>
      </c>
      <c r="C22" s="99">
        <f t="shared" ref="C22:L22" si="6">IF(C18&lt;&gt;"",MAX(C18:C20)-MIN(C18:C20),"")</f>
        <v>0</v>
      </c>
      <c r="D22" s="99">
        <f t="shared" si="6"/>
        <v>0</v>
      </c>
      <c r="E22" s="99">
        <f t="shared" si="6"/>
        <v>0</v>
      </c>
      <c r="F22" s="99">
        <f t="shared" si="6"/>
        <v>0</v>
      </c>
      <c r="G22" s="99">
        <f t="shared" si="6"/>
        <v>0</v>
      </c>
      <c r="H22" s="99">
        <f t="shared" si="6"/>
        <v>0</v>
      </c>
      <c r="I22" s="99">
        <f t="shared" si="6"/>
        <v>0</v>
      </c>
      <c r="J22" s="99">
        <f t="shared" si="6"/>
        <v>0</v>
      </c>
      <c r="K22" s="99">
        <f t="shared" si="6"/>
        <v>0</v>
      </c>
      <c r="L22" s="99">
        <f t="shared" si="6"/>
        <v>0</v>
      </c>
      <c r="M22" s="82" t="s">
        <v>126</v>
      </c>
      <c r="N22" s="51">
        <f t="shared" si="0"/>
        <v>0</v>
      </c>
      <c r="O22" s="309" t="s">
        <v>127</v>
      </c>
      <c r="P22" s="307" t="s">
        <v>47</v>
      </c>
      <c r="Q22" s="52" t="s">
        <v>128</v>
      </c>
      <c r="R22" s="52"/>
      <c r="S22" s="52"/>
      <c r="T22" s="53" t="s">
        <v>37</v>
      </c>
      <c r="U22" s="54" t="s">
        <v>129</v>
      </c>
      <c r="V22" s="76"/>
      <c r="W22" s="77"/>
      <c r="X22" s="77"/>
      <c r="Y22" s="78"/>
    </row>
    <row r="23" spans="1:25" ht="15">
      <c r="A23" s="86" t="s">
        <v>130</v>
      </c>
      <c r="B23" s="87">
        <v>1</v>
      </c>
      <c r="C23" s="10">
        <v>6.84</v>
      </c>
      <c r="D23" s="10">
        <v>6.82</v>
      </c>
      <c r="E23" s="10">
        <v>6.84</v>
      </c>
      <c r="F23" s="10">
        <v>6.82</v>
      </c>
      <c r="G23" s="10">
        <v>6.84</v>
      </c>
      <c r="H23" s="10">
        <v>6.82</v>
      </c>
      <c r="I23" s="10">
        <v>6.84</v>
      </c>
      <c r="J23" s="10">
        <v>6.82</v>
      </c>
      <c r="K23" s="10">
        <v>6.84</v>
      </c>
      <c r="L23" s="10">
        <v>6.82</v>
      </c>
      <c r="M23" s="88"/>
      <c r="N23" s="89">
        <f t="shared" si="0"/>
        <v>6.8299999999999983</v>
      </c>
      <c r="O23" s="58"/>
      <c r="P23" s="307" t="s">
        <v>47</v>
      </c>
      <c r="Q23" s="100" t="str">
        <f>IF(C13&lt;&gt;"",CONCATENATE("{(",TEXT($Q$15,"0.000"),"^2 + ",TEXT($Q$19,"0.000"),"^2)}^1/2"),"")</f>
        <v>{(0.000^2 + 0.000^2)}^1/2</v>
      </c>
      <c r="R23" s="52"/>
      <c r="S23" s="52"/>
      <c r="T23" s="59">
        <v>2</v>
      </c>
      <c r="U23" s="101">
        <v>0.70709999999999995</v>
      </c>
      <c r="V23" s="309" t="s">
        <v>131</v>
      </c>
      <c r="W23" s="307" t="s">
        <v>47</v>
      </c>
      <c r="X23" s="52" t="s">
        <v>132</v>
      </c>
      <c r="Y23" s="55"/>
    </row>
    <row r="24" spans="1:25" ht="15">
      <c r="A24" s="61"/>
      <c r="B24" s="57">
        <v>2</v>
      </c>
      <c r="C24" s="10">
        <v>6.84</v>
      </c>
      <c r="D24" s="10">
        <v>6.82</v>
      </c>
      <c r="E24" s="10">
        <v>6.84</v>
      </c>
      <c r="F24" s="10">
        <v>6.82</v>
      </c>
      <c r="G24" s="10">
        <v>6.84</v>
      </c>
      <c r="H24" s="10">
        <v>6.82</v>
      </c>
      <c r="I24" s="10">
        <v>6.84</v>
      </c>
      <c r="J24" s="10">
        <v>6.82</v>
      </c>
      <c r="K24" s="10">
        <v>6.84</v>
      </c>
      <c r="L24" s="10">
        <v>6.82</v>
      </c>
      <c r="M24" s="50"/>
      <c r="N24" s="51">
        <f t="shared" si="0"/>
        <v>6.8299999999999983</v>
      </c>
      <c r="O24" s="62"/>
      <c r="P24" s="63" t="s">
        <v>47</v>
      </c>
      <c r="Q24" s="102">
        <f>IF(C13&lt;&gt;"",($Q$15^2+$Q$19^2)^(1/2),"")</f>
        <v>5.2112844595755608E-4</v>
      </c>
      <c r="R24" s="65"/>
      <c r="S24" s="65"/>
      <c r="T24" s="59">
        <v>3</v>
      </c>
      <c r="U24" s="101">
        <v>0.52310000000000001</v>
      </c>
      <c r="V24" s="309"/>
      <c r="W24" s="307" t="s">
        <v>47</v>
      </c>
      <c r="X24" s="52" t="str">
        <f>IF(C13&lt;&gt;"",CONCATENATE("100(",TEXT($Q$24,"0.000"),"/",TEXT($Q$31,"0.000"),")"),"")</f>
        <v>100(0.001/0.025)</v>
      </c>
      <c r="Y24" s="55"/>
    </row>
    <row r="25" spans="1:25" ht="15">
      <c r="A25" s="61"/>
      <c r="B25" s="49">
        <v>3</v>
      </c>
      <c r="C25" s="10">
        <v>6.84</v>
      </c>
      <c r="D25" s="10">
        <v>6.82</v>
      </c>
      <c r="E25" s="10">
        <v>6.84</v>
      </c>
      <c r="F25" s="10">
        <v>6.82</v>
      </c>
      <c r="G25" s="10">
        <v>6.84</v>
      </c>
      <c r="H25" s="10">
        <v>6.82</v>
      </c>
      <c r="I25" s="10">
        <v>6.84</v>
      </c>
      <c r="J25" s="10">
        <v>6.82</v>
      </c>
      <c r="K25" s="10">
        <v>6.84</v>
      </c>
      <c r="L25" s="10">
        <v>6.82</v>
      </c>
      <c r="M25" s="50"/>
      <c r="N25" s="51">
        <f t="shared" si="0"/>
        <v>6.8299999999999983</v>
      </c>
      <c r="O25" s="98" t="s">
        <v>133</v>
      </c>
      <c r="P25" s="77"/>
      <c r="Q25" s="77"/>
      <c r="R25" s="77"/>
      <c r="S25" s="77"/>
      <c r="T25" s="59">
        <v>4</v>
      </c>
      <c r="U25" s="101">
        <v>0.44669999999999999</v>
      </c>
      <c r="V25" s="309"/>
      <c r="W25" s="307" t="s">
        <v>47</v>
      </c>
      <c r="X25" s="95">
        <f>100*(Q24/Q31)</f>
        <v>2.0845137838302192</v>
      </c>
      <c r="Y25" s="55"/>
    </row>
    <row r="26" spans="1:25" ht="16.5">
      <c r="A26" s="61"/>
      <c r="B26" s="49" t="s">
        <v>50</v>
      </c>
      <c r="C26" s="70">
        <f t="shared" ref="C26" si="7">IF(C23&lt;&gt;"",SUM(C23:C25)/COUNT(C23:C25),"")</f>
        <v>6.84</v>
      </c>
      <c r="D26" s="70">
        <f t="shared" ref="D26:L28" si="8">IF(D23&lt;&gt;"",SUM(D23:D25)/COUNT(D23:D25),"")</f>
        <v>6.82</v>
      </c>
      <c r="E26" s="70">
        <f t="shared" si="8"/>
        <v>6.84</v>
      </c>
      <c r="F26" s="70">
        <f t="shared" si="8"/>
        <v>6.82</v>
      </c>
      <c r="G26" s="70">
        <f>IF(G23&lt;&gt;"",SUM(G23:G25)/COUNT(G23:G25),"")</f>
        <v>6.84</v>
      </c>
      <c r="H26" s="70">
        <f t="shared" si="8"/>
        <v>6.82</v>
      </c>
      <c r="I26" s="70">
        <f t="shared" si="8"/>
        <v>6.84</v>
      </c>
      <c r="J26" s="70">
        <f t="shared" si="8"/>
        <v>6.82</v>
      </c>
      <c r="K26" s="70">
        <f t="shared" si="8"/>
        <v>6.84</v>
      </c>
      <c r="L26" s="70">
        <f t="shared" si="8"/>
        <v>6.82</v>
      </c>
      <c r="M26" s="71" t="s">
        <v>134</v>
      </c>
      <c r="N26" s="51">
        <f t="shared" si="0"/>
        <v>6.8299999999999983</v>
      </c>
      <c r="O26" s="309" t="s">
        <v>56</v>
      </c>
      <c r="P26" s="307" t="s">
        <v>47</v>
      </c>
      <c r="Q26" s="52" t="s">
        <v>135</v>
      </c>
      <c r="R26" s="52"/>
      <c r="S26" s="52"/>
      <c r="T26" s="59">
        <v>5</v>
      </c>
      <c r="U26" s="101">
        <v>0.40300000000000002</v>
      </c>
      <c r="V26" s="103" t="str">
        <f>IF(C14&lt;&gt;"",IF(X25&lt;10,"Gauge System OK",IF(X25&lt;30,"Gauge System May be Acceptable","Gauge System Needs Improvement")),"")</f>
        <v>Gauge System OK</v>
      </c>
      <c r="W26" s="104"/>
      <c r="X26" s="105"/>
      <c r="Y26" s="106"/>
    </row>
    <row r="27" spans="1:25" ht="17.25" thickBot="1">
      <c r="A27" s="79"/>
      <c r="B27" s="80" t="s">
        <v>71</v>
      </c>
      <c r="C27" s="99">
        <f t="shared" ref="C27:L27" si="9">IF(C23&lt;&gt;"",MAX(C23:C25)-MIN(C23:C25),"")</f>
        <v>0</v>
      </c>
      <c r="D27" s="99">
        <f t="shared" si="9"/>
        <v>0</v>
      </c>
      <c r="E27" s="99">
        <f t="shared" si="9"/>
        <v>0</v>
      </c>
      <c r="F27" s="99">
        <f t="shared" si="9"/>
        <v>0</v>
      </c>
      <c r="G27" s="99">
        <f t="shared" si="9"/>
        <v>0</v>
      </c>
      <c r="H27" s="99">
        <f t="shared" si="9"/>
        <v>0</v>
      </c>
      <c r="I27" s="99">
        <f t="shared" si="9"/>
        <v>0</v>
      </c>
      <c r="J27" s="99">
        <f>IF(J23&lt;&gt;"",MAX(J23:J25)-MIN(J23:J25),"")</f>
        <v>0</v>
      </c>
      <c r="K27" s="99">
        <f t="shared" si="9"/>
        <v>0</v>
      </c>
      <c r="L27" s="99">
        <f t="shared" si="9"/>
        <v>0</v>
      </c>
      <c r="M27" s="82" t="s">
        <v>136</v>
      </c>
      <c r="N27" s="51">
        <f t="shared" si="0"/>
        <v>0</v>
      </c>
      <c r="O27" s="309"/>
      <c r="P27" s="307" t="s">
        <v>47</v>
      </c>
      <c r="Q27" s="52" t="str">
        <f>IF(C13&lt;&gt;"",CONCATENATE(TEXT($N$29,"0.000")," x ",CHOOSE($H$10,0,U23,U24,U25,U26,U27,U28,U29,U30,U31)),"")</f>
        <v>0.022 x 0.3146</v>
      </c>
      <c r="R27" s="52"/>
      <c r="S27" s="52"/>
      <c r="T27" s="59">
        <v>6</v>
      </c>
      <c r="U27" s="101">
        <v>0.37419999999999998</v>
      </c>
      <c r="V27" s="76"/>
      <c r="W27" s="77"/>
      <c r="X27" s="77"/>
      <c r="Y27" s="78"/>
    </row>
    <row r="28" spans="1:25" ht="15">
      <c r="A28" s="107" t="s">
        <v>137</v>
      </c>
      <c r="B28" s="108"/>
      <c r="C28" s="109"/>
      <c r="D28" s="70">
        <f t="shared" si="8"/>
        <v>4.5466666666666669</v>
      </c>
      <c r="E28" s="109"/>
      <c r="F28" s="109"/>
      <c r="G28" s="109"/>
      <c r="H28" s="109"/>
      <c r="I28" s="109"/>
      <c r="J28" s="109"/>
      <c r="K28" s="109"/>
      <c r="L28" s="109"/>
      <c r="M28" s="110" t="s">
        <v>138</v>
      </c>
      <c r="N28" s="111">
        <f>IF(C13&lt;&gt;"",AVERAGE(C29:L29),"")</f>
        <v>6.8302222222222211</v>
      </c>
      <c r="O28" s="112"/>
      <c r="P28" s="63" t="s">
        <v>47</v>
      </c>
      <c r="Q28" s="102">
        <f>IF(C13&lt;&gt;"",$N$29*CHOOSE($H$10,0,U23,U24,U25,U26,U27,U28,U29,U30,U31),"")</f>
        <v>6.991111111111086E-3</v>
      </c>
      <c r="R28" s="65"/>
      <c r="S28" s="65"/>
      <c r="T28" s="59">
        <v>7</v>
      </c>
      <c r="U28" s="101">
        <v>0.35339999999999999</v>
      </c>
      <c r="V28" s="309" t="s">
        <v>55</v>
      </c>
      <c r="W28" s="307" t="s">
        <v>47</v>
      </c>
      <c r="X28" s="52" t="s">
        <v>139</v>
      </c>
      <c r="Y28" s="55"/>
    </row>
    <row r="29" spans="1:25" ht="17.25" thickBot="1">
      <c r="A29" s="113" t="s">
        <v>57</v>
      </c>
      <c r="B29" s="80"/>
      <c r="C29" s="114">
        <f t="shared" ref="C29:L29" si="10">IF(C16&lt;&gt;"",SUM(C16,C21,C26)/COUNT(C16,C21,C26),"")</f>
        <v>6.8422222222222224</v>
      </c>
      <c r="D29" s="114">
        <f t="shared" si="10"/>
        <v>6.82</v>
      </c>
      <c r="E29" s="114">
        <f t="shared" si="10"/>
        <v>6.84</v>
      </c>
      <c r="F29" s="114">
        <f t="shared" si="10"/>
        <v>6.82</v>
      </c>
      <c r="G29" s="114">
        <f t="shared" si="10"/>
        <v>6.84</v>
      </c>
      <c r="H29" s="114">
        <f t="shared" si="10"/>
        <v>6.82</v>
      </c>
      <c r="I29" s="114">
        <f t="shared" si="10"/>
        <v>6.84</v>
      </c>
      <c r="J29" s="114">
        <f t="shared" si="10"/>
        <v>6.82</v>
      </c>
      <c r="K29" s="114">
        <f t="shared" si="10"/>
        <v>6.84</v>
      </c>
      <c r="L29" s="114">
        <f t="shared" si="10"/>
        <v>6.82</v>
      </c>
      <c r="M29" s="82" t="s">
        <v>140</v>
      </c>
      <c r="N29" s="115">
        <f>IF(C13&lt;&gt;"",MAX(C29:L29)-MIN(C29:L29),"")</f>
        <v>2.2222222222222143E-2</v>
      </c>
      <c r="O29" s="98" t="s">
        <v>141</v>
      </c>
      <c r="P29" s="74"/>
      <c r="Q29" s="74"/>
      <c r="R29" s="74"/>
      <c r="S29" s="74"/>
      <c r="T29" s="59">
        <v>8</v>
      </c>
      <c r="U29" s="101">
        <v>0.33750000000000002</v>
      </c>
      <c r="V29" s="309"/>
      <c r="W29" s="307" t="s">
        <v>47</v>
      </c>
      <c r="X29" s="52" t="str">
        <f>IF(C13&lt;&gt;"",CONCATENATE("100(",TEXT($Q$28,"0.000"),"/",TEXT($Q$31,"0.000"),")"),"")</f>
        <v>100(0.007/0.025)</v>
      </c>
      <c r="Y29" s="55"/>
    </row>
    <row r="30" spans="1:25" ht="16.5">
      <c r="A30" s="116"/>
      <c r="B30" s="117" t="s">
        <v>142</v>
      </c>
      <c r="C30" s="118"/>
      <c r="D30" s="118"/>
      <c r="E30" s="118"/>
      <c r="F30" s="118"/>
      <c r="G30" s="118"/>
      <c r="H30" s="118"/>
      <c r="I30" s="118"/>
      <c r="J30" s="118"/>
      <c r="K30" s="118"/>
      <c r="L30" s="118"/>
      <c r="M30" s="119" t="s">
        <v>143</v>
      </c>
      <c r="N30" s="89">
        <f>IF(C13&lt;&gt;"",SUM(N17,N22,N27)/COUNT(C13,C18,C23),"")</f>
        <v>6.6666666666668204E-4</v>
      </c>
      <c r="O30" s="309" t="s">
        <v>58</v>
      </c>
      <c r="P30" s="307" t="s">
        <v>47</v>
      </c>
      <c r="Q30" s="52" t="s">
        <v>144</v>
      </c>
      <c r="R30" s="52"/>
      <c r="S30" s="52"/>
      <c r="T30" s="59">
        <v>9</v>
      </c>
      <c r="U30" s="101">
        <v>0.32490000000000002</v>
      </c>
      <c r="V30" s="309"/>
      <c r="W30" s="307" t="s">
        <v>47</v>
      </c>
      <c r="X30" s="95">
        <f>100*(Q28/Q31)</f>
        <v>27.964444444444275</v>
      </c>
      <c r="Y30" s="55"/>
    </row>
    <row r="31" spans="1:25" ht="16.5">
      <c r="A31" s="120"/>
      <c r="B31" s="121" t="s">
        <v>145</v>
      </c>
      <c r="C31" s="122"/>
      <c r="D31" s="122"/>
      <c r="E31" s="122"/>
      <c r="F31" s="122"/>
      <c r="G31" s="122"/>
      <c r="H31" s="122"/>
      <c r="I31" s="122"/>
      <c r="J31" s="122"/>
      <c r="K31" s="122"/>
      <c r="L31" s="122"/>
      <c r="M31" s="123" t="s">
        <v>146</v>
      </c>
      <c r="N31" s="124">
        <f>IF(C13&lt;&gt;"",MAX(N16,N21,N26)-MIN(N16,N21,N26),"")</f>
        <v>6.6666666666925778E-4</v>
      </c>
      <c r="O31" s="309"/>
      <c r="P31" s="94" t="s">
        <v>47</v>
      </c>
      <c r="Q31" s="102">
        <f>(E8-D8)/6</f>
        <v>2.500000000000006E-2</v>
      </c>
      <c r="R31" s="52"/>
      <c r="S31" s="52"/>
      <c r="T31" s="66">
        <v>10</v>
      </c>
      <c r="U31" s="125">
        <v>0.31459999999999999</v>
      </c>
      <c r="V31" s="126" t="s">
        <v>61</v>
      </c>
      <c r="W31" s="127" t="s">
        <v>47</v>
      </c>
      <c r="X31" s="95">
        <f>1.41*(Q28/Q24)</f>
        <v>18.915618103621007</v>
      </c>
      <c r="Y31" s="55"/>
    </row>
    <row r="32" spans="1:25" ht="16.5">
      <c r="A32" s="120"/>
      <c r="B32" s="128" t="s">
        <v>147</v>
      </c>
      <c r="C32" s="122"/>
      <c r="D32" s="122"/>
      <c r="E32" s="129"/>
      <c r="F32" s="130"/>
      <c r="G32" s="131"/>
      <c r="H32" s="131" t="str">
        <f>IF(C13="","",IF(OR(AND($C22&lt;&gt;"",$C22&gt;$N$32),AND($D22&lt;&gt;"",$D22&gt;$N$32),AND($E22&lt;&gt;"",$E22&gt;$N$32),AND($F22&lt;&gt;"",$F22&gt;$N$32),AND($G22&lt;&gt;"",$G22&gt;$N$32),AND($H22&lt;&gt;"",$H22&gt;$N$32),AND($I22&lt;&gt;"",$I22&gt;$N$32),AND($J22&lt;&gt;"",$J22&gt;$N$32),AND($K22&lt;&gt;"",$K22&gt;$N$32),AND($L22&lt;&gt;"",$L22&gt;$N$32)),"B",""))</f>
        <v/>
      </c>
      <c r="I32" s="131"/>
      <c r="J32" s="132" t="s">
        <v>148</v>
      </c>
      <c r="K32" s="122"/>
      <c r="L32" s="122"/>
      <c r="M32" s="133" t="s">
        <v>149</v>
      </c>
      <c r="N32" s="124">
        <f>IF(C13&lt;&gt;"",IF(F10=3,2.58*N30,3.27*N30),"")</f>
        <v>1.7200000000000396E-3</v>
      </c>
      <c r="O32" s="112"/>
      <c r="P32" s="134"/>
      <c r="Q32" s="64"/>
      <c r="R32" s="65"/>
      <c r="S32" s="65"/>
      <c r="T32" s="135"/>
      <c r="U32" s="135"/>
      <c r="V32" s="62"/>
      <c r="W32" s="65"/>
      <c r="X32" s="65"/>
      <c r="Y32" s="69"/>
    </row>
    <row r="33" spans="1:25" ht="17.25" thickBot="1">
      <c r="A33" s="136"/>
      <c r="B33" s="137" t="s">
        <v>150</v>
      </c>
      <c r="C33" s="138"/>
      <c r="D33" s="138"/>
      <c r="E33" s="138"/>
      <c r="F33" s="138"/>
      <c r="G33" s="138"/>
      <c r="H33" s="138"/>
      <c r="I33" s="138"/>
      <c r="J33" s="138"/>
      <c r="K33" s="138"/>
      <c r="L33" s="138"/>
      <c r="M33" s="139" t="s">
        <v>151</v>
      </c>
      <c r="N33" s="115">
        <f>IF(C13&lt;&gt;"",0,"")</f>
        <v>0</v>
      </c>
      <c r="O33" s="140"/>
      <c r="P33" s="141"/>
      <c r="Q33" s="142"/>
      <c r="R33" s="143"/>
      <c r="S33" s="143"/>
      <c r="T33" s="143"/>
      <c r="U33" s="143"/>
      <c r="V33" s="143"/>
      <c r="W33" s="143"/>
      <c r="X33" s="143"/>
      <c r="Y33" s="144"/>
    </row>
    <row r="34" spans="1:25">
      <c r="A34" s="145" t="s">
        <v>152</v>
      </c>
      <c r="B34" s="18"/>
      <c r="C34" s="18"/>
      <c r="D34" s="18"/>
      <c r="E34" s="18"/>
      <c r="F34" s="18"/>
      <c r="G34" s="18"/>
      <c r="H34" s="18"/>
      <c r="I34" s="18"/>
      <c r="J34" s="18"/>
      <c r="K34" s="18"/>
      <c r="L34" s="18"/>
      <c r="M34" s="18"/>
      <c r="N34" s="18"/>
      <c r="O34" s="18"/>
      <c r="P34" s="18"/>
      <c r="Q34" s="18"/>
      <c r="R34" s="18"/>
      <c r="S34" s="18"/>
      <c r="T34" s="18"/>
      <c r="U34" s="18"/>
      <c r="V34" s="18"/>
      <c r="W34" s="18"/>
      <c r="X34" s="18"/>
      <c r="Y34" s="146"/>
    </row>
    <row r="35" spans="1:25">
      <c r="A35" s="145" t="s">
        <v>153</v>
      </c>
      <c r="B35" s="18"/>
      <c r="C35" s="18"/>
      <c r="D35" s="18"/>
      <c r="E35" s="18"/>
      <c r="F35" s="18"/>
      <c r="G35" s="18"/>
      <c r="H35" s="18"/>
      <c r="I35" s="18"/>
      <c r="J35" s="18"/>
      <c r="K35" s="18"/>
      <c r="L35" s="18"/>
      <c r="M35" s="18"/>
      <c r="N35" s="18"/>
      <c r="O35" s="18"/>
      <c r="P35" s="18"/>
      <c r="Q35" s="18"/>
      <c r="R35" s="18"/>
      <c r="S35" s="18"/>
      <c r="T35" s="18"/>
      <c r="U35" s="18"/>
      <c r="V35" s="18"/>
      <c r="W35" s="18"/>
      <c r="X35" s="18"/>
      <c r="Y35" s="146"/>
    </row>
    <row r="36" spans="1:25">
      <c r="A36" s="145" t="s">
        <v>154</v>
      </c>
      <c r="B36" s="18"/>
      <c r="C36" s="18"/>
      <c r="D36" s="18"/>
      <c r="E36" s="18"/>
      <c r="F36" s="18"/>
      <c r="G36" s="18"/>
      <c r="H36" s="18"/>
      <c r="I36" s="18"/>
      <c r="J36" s="18"/>
      <c r="K36" s="18"/>
      <c r="L36" s="18"/>
      <c r="M36" s="18"/>
      <c r="N36" s="18"/>
      <c r="O36" s="18"/>
      <c r="P36" s="18"/>
      <c r="Q36" s="18"/>
      <c r="R36" s="18"/>
      <c r="S36" s="18"/>
      <c r="T36" s="18"/>
      <c r="U36" s="18"/>
      <c r="V36" s="18"/>
      <c r="W36" s="18"/>
      <c r="X36" s="18"/>
      <c r="Y36" s="146"/>
    </row>
    <row r="37" spans="1:25">
      <c r="A37" s="145"/>
      <c r="B37" s="18"/>
      <c r="C37" s="18"/>
      <c r="D37" s="18"/>
      <c r="E37" s="18"/>
      <c r="F37" s="18"/>
      <c r="G37" s="18"/>
      <c r="H37" s="18"/>
      <c r="I37" s="18"/>
      <c r="J37" s="18"/>
      <c r="K37" s="18"/>
      <c r="L37" s="18"/>
      <c r="M37" s="18"/>
      <c r="N37" s="18"/>
      <c r="O37" s="18"/>
      <c r="P37" s="18"/>
      <c r="Q37" s="18"/>
      <c r="R37" s="18"/>
      <c r="S37" s="18"/>
      <c r="T37" s="18"/>
      <c r="U37" s="18"/>
      <c r="V37" s="18"/>
      <c r="W37" s="18"/>
      <c r="X37" s="18"/>
      <c r="Y37" s="146"/>
    </row>
    <row r="38" spans="1:25">
      <c r="A38" s="145"/>
      <c r="B38" s="18"/>
      <c r="C38" s="18"/>
      <c r="D38" s="18"/>
      <c r="E38" s="18"/>
      <c r="F38" s="18"/>
      <c r="G38" s="18"/>
      <c r="H38" s="18"/>
      <c r="I38" s="18"/>
      <c r="J38" s="18"/>
      <c r="K38" s="18"/>
      <c r="L38" s="18"/>
      <c r="M38" s="18"/>
      <c r="N38" s="18"/>
      <c r="O38" s="18"/>
      <c r="P38" s="18"/>
      <c r="Q38" s="18"/>
      <c r="R38" s="18"/>
      <c r="S38" s="18"/>
      <c r="T38" s="18"/>
      <c r="U38" s="18"/>
      <c r="V38" s="18"/>
      <c r="W38" s="18"/>
      <c r="X38" s="18"/>
      <c r="Y38" s="146"/>
    </row>
    <row r="39" spans="1:25">
      <c r="A39" s="145" t="s">
        <v>155</v>
      </c>
      <c r="B39" s="18"/>
      <c r="C39" s="18"/>
      <c r="D39" s="18"/>
      <c r="E39" s="18"/>
      <c r="F39" s="18"/>
      <c r="G39" s="18"/>
      <c r="H39" s="18"/>
      <c r="I39" s="18"/>
      <c r="J39" s="18"/>
      <c r="K39" s="18"/>
      <c r="L39" s="18"/>
      <c r="M39" s="18"/>
      <c r="N39" s="18"/>
      <c r="O39" s="16" t="s">
        <v>156</v>
      </c>
      <c r="P39" s="18"/>
      <c r="Q39" s="18"/>
      <c r="R39" s="18"/>
      <c r="S39" s="18"/>
      <c r="T39" s="18"/>
      <c r="U39" s="18"/>
      <c r="V39" s="18"/>
      <c r="W39" s="18"/>
      <c r="X39" s="18"/>
      <c r="Y39" s="146"/>
    </row>
    <row r="40" spans="1:25">
      <c r="A40" s="145" t="s">
        <v>59</v>
      </c>
      <c r="B40" s="18"/>
      <c r="C40" s="18"/>
      <c r="D40" s="18"/>
      <c r="E40" s="18"/>
      <c r="F40" s="18"/>
      <c r="G40" s="18"/>
      <c r="H40" s="18"/>
      <c r="I40" s="18"/>
      <c r="J40" s="18"/>
      <c r="K40" s="18"/>
      <c r="L40" s="18"/>
      <c r="M40" s="18"/>
      <c r="N40" s="18"/>
      <c r="O40" s="18"/>
      <c r="P40" s="16" t="s">
        <v>157</v>
      </c>
      <c r="Q40" s="18"/>
      <c r="R40" s="18"/>
      <c r="S40" s="18"/>
      <c r="T40" s="18"/>
      <c r="U40" s="18"/>
      <c r="V40" s="18"/>
      <c r="W40" s="18"/>
      <c r="X40" s="18"/>
      <c r="Y40" s="146"/>
    </row>
    <row r="41" spans="1:25">
      <c r="A41" s="145" t="s">
        <v>60</v>
      </c>
      <c r="B41" s="18"/>
      <c r="C41" s="18"/>
      <c r="D41" s="18"/>
      <c r="E41" s="18"/>
      <c r="F41" s="18"/>
      <c r="G41" s="18"/>
      <c r="H41" s="18"/>
      <c r="I41" s="18"/>
      <c r="J41" s="18"/>
      <c r="K41" s="18"/>
      <c r="L41" s="18"/>
      <c r="M41" s="18"/>
      <c r="N41" s="18"/>
      <c r="O41" s="18"/>
      <c r="P41" s="18"/>
      <c r="Q41" s="18"/>
      <c r="R41" s="18"/>
      <c r="S41" s="18"/>
      <c r="T41" s="18"/>
      <c r="U41" s="18"/>
      <c r="V41" s="18"/>
      <c r="W41" s="18"/>
      <c r="X41" s="18"/>
      <c r="Y41" s="146"/>
    </row>
    <row r="42" spans="1:25">
      <c r="A42" s="147"/>
      <c r="B42" s="18"/>
      <c r="C42" s="18"/>
      <c r="D42" s="18"/>
      <c r="E42" s="18"/>
      <c r="F42" s="18"/>
      <c r="G42" s="18"/>
      <c r="H42" s="18"/>
      <c r="I42" s="18"/>
      <c r="J42" s="18"/>
      <c r="K42" s="18"/>
      <c r="L42" s="18"/>
      <c r="M42" s="18"/>
      <c r="N42" s="18"/>
      <c r="O42" s="18"/>
      <c r="P42" s="18"/>
      <c r="Q42" s="18"/>
      <c r="R42" s="18"/>
      <c r="S42" s="18"/>
      <c r="T42" s="18"/>
      <c r="U42" s="18"/>
      <c r="V42" s="18"/>
      <c r="W42" s="18"/>
      <c r="X42" s="18"/>
      <c r="Y42" s="146"/>
    </row>
    <row r="43" spans="1:25">
      <c r="A43" s="145" t="s">
        <v>26</v>
      </c>
      <c r="B43" s="135"/>
      <c r="C43" s="135"/>
      <c r="D43" s="135"/>
      <c r="E43" s="135"/>
      <c r="F43" s="135"/>
      <c r="G43" s="135"/>
      <c r="H43" s="135"/>
      <c r="I43" s="135"/>
      <c r="J43" s="135"/>
      <c r="K43" s="135"/>
      <c r="L43" s="135"/>
      <c r="M43" s="135"/>
      <c r="N43" s="135"/>
      <c r="O43" s="18"/>
      <c r="P43" s="18"/>
      <c r="Q43" s="18"/>
      <c r="R43" s="18"/>
      <c r="S43" s="18"/>
      <c r="T43" s="18"/>
      <c r="U43" s="18"/>
      <c r="V43" s="18"/>
      <c r="W43" s="18"/>
      <c r="X43" s="18"/>
      <c r="Y43" s="146"/>
    </row>
    <row r="44" spans="1:25">
      <c r="A44" s="147"/>
      <c r="B44" s="18"/>
      <c r="C44" s="18"/>
      <c r="D44" s="18"/>
      <c r="E44" s="18"/>
      <c r="F44" s="18"/>
      <c r="G44" s="18"/>
      <c r="H44" s="18"/>
      <c r="I44" s="18"/>
      <c r="J44" s="18"/>
      <c r="K44" s="18"/>
      <c r="L44" s="18"/>
      <c r="M44" s="18"/>
      <c r="N44" s="18"/>
      <c r="O44" s="16" t="s">
        <v>158</v>
      </c>
      <c r="P44" s="18"/>
      <c r="Q44" s="18"/>
      <c r="R44" s="18"/>
      <c r="S44" s="18"/>
      <c r="T44" s="18"/>
      <c r="U44" s="18"/>
      <c r="V44" s="18"/>
      <c r="W44" s="18"/>
      <c r="X44" s="18"/>
      <c r="Y44" s="146"/>
    </row>
    <row r="45" spans="1:25">
      <c r="A45" s="148"/>
      <c r="B45" s="74"/>
      <c r="C45" s="74"/>
      <c r="D45" s="74"/>
      <c r="E45" s="74"/>
      <c r="F45" s="74"/>
      <c r="G45" s="74"/>
      <c r="H45" s="74"/>
      <c r="I45" s="74"/>
      <c r="J45" s="74"/>
      <c r="K45" s="74"/>
      <c r="L45" s="74"/>
      <c r="M45" s="74"/>
      <c r="N45" s="74"/>
      <c r="O45" s="74"/>
      <c r="P45" s="74"/>
      <c r="Q45" s="74"/>
      <c r="R45" s="74"/>
      <c r="S45" s="74"/>
      <c r="T45" s="74"/>
      <c r="U45" s="74"/>
      <c r="V45" s="74"/>
      <c r="W45" s="74"/>
      <c r="X45" s="74"/>
      <c r="Y45" s="149"/>
    </row>
    <row r="46" spans="1:25" ht="14.25">
      <c r="A46" s="859" t="s">
        <v>159</v>
      </c>
      <c r="B46" s="860"/>
      <c r="C46" s="860"/>
      <c r="D46" s="860"/>
      <c r="E46" s="860"/>
      <c r="F46" s="860"/>
      <c r="G46" s="860"/>
      <c r="H46" s="860"/>
      <c r="I46" s="860"/>
      <c r="J46" s="860"/>
      <c r="K46" s="860"/>
      <c r="L46" s="860"/>
      <c r="M46" s="860"/>
      <c r="N46" s="860"/>
      <c r="O46" s="860" t="s">
        <v>160</v>
      </c>
      <c r="P46" s="860"/>
      <c r="Q46" s="860"/>
      <c r="R46" s="860"/>
      <c r="S46" s="860"/>
      <c r="T46" s="860"/>
      <c r="U46" s="860"/>
      <c r="V46" s="860"/>
      <c r="W46" s="860"/>
      <c r="X46" s="860"/>
      <c r="Y46" s="861"/>
    </row>
    <row r="47" spans="1:25" ht="13.5">
      <c r="A47" s="862" t="s">
        <v>161</v>
      </c>
      <c r="B47" s="863"/>
      <c r="C47" s="863"/>
      <c r="D47" s="863"/>
      <c r="E47" s="863"/>
      <c r="F47" s="863"/>
      <c r="G47" s="863"/>
      <c r="H47" s="863"/>
      <c r="I47" s="863"/>
      <c r="J47" s="863"/>
      <c r="K47" s="863"/>
      <c r="L47" s="863"/>
      <c r="M47" s="863"/>
      <c r="N47" s="863"/>
      <c r="O47" s="863" t="s">
        <v>162</v>
      </c>
      <c r="P47" s="864"/>
      <c r="Q47" s="864"/>
      <c r="R47" s="864"/>
      <c r="S47" s="864"/>
      <c r="T47" s="864"/>
      <c r="U47" s="864"/>
      <c r="V47" s="864"/>
      <c r="W47" s="864"/>
      <c r="X47" s="864"/>
      <c r="Y47" s="865"/>
    </row>
    <row r="48" spans="1:25">
      <c r="A48" s="147"/>
      <c r="B48" s="18"/>
      <c r="C48" s="18"/>
      <c r="D48" s="18"/>
      <c r="E48" s="18"/>
      <c r="F48" s="18"/>
      <c r="G48" s="18"/>
      <c r="H48" s="18"/>
      <c r="I48" s="18"/>
      <c r="J48" s="18"/>
      <c r="K48" s="18"/>
      <c r="L48" s="18"/>
      <c r="M48" s="18"/>
      <c r="N48" s="18"/>
      <c r="O48" s="18"/>
      <c r="P48" s="18"/>
      <c r="Q48" s="18"/>
      <c r="R48" s="18"/>
      <c r="S48" s="18"/>
      <c r="T48" s="18"/>
      <c r="U48" s="18"/>
      <c r="V48" s="18"/>
      <c r="W48" s="18"/>
      <c r="X48" s="18"/>
      <c r="Y48" s="150"/>
    </row>
    <row r="49" spans="1:25">
      <c r="A49" s="148"/>
      <c r="B49" s="74"/>
      <c r="C49" s="74"/>
      <c r="D49" s="74"/>
      <c r="E49" s="74"/>
      <c r="F49" s="74"/>
      <c r="G49" s="74"/>
      <c r="H49" s="74"/>
      <c r="I49" s="74"/>
      <c r="J49" s="74"/>
      <c r="K49" s="74"/>
      <c r="L49" s="74"/>
      <c r="M49" s="74"/>
      <c r="N49" s="75"/>
      <c r="O49" s="151"/>
      <c r="P49" s="74"/>
      <c r="Q49" s="74"/>
      <c r="R49" s="74"/>
      <c r="S49" s="74"/>
      <c r="T49" s="74"/>
      <c r="U49" s="74"/>
      <c r="V49" s="74"/>
      <c r="W49" s="74"/>
      <c r="X49" s="74"/>
      <c r="Y49" s="149"/>
    </row>
    <row r="50" spans="1:25">
      <c r="A50" s="147"/>
      <c r="B50" s="18"/>
      <c r="C50" s="18"/>
      <c r="D50" s="18"/>
      <c r="E50" s="18"/>
      <c r="F50" s="18"/>
      <c r="G50" s="18"/>
      <c r="H50" s="18"/>
      <c r="I50" s="18"/>
      <c r="J50" s="18"/>
      <c r="K50" s="18"/>
      <c r="L50" s="18"/>
      <c r="M50" s="18"/>
      <c r="N50" s="85"/>
      <c r="O50" s="152"/>
      <c r="P50" s="18"/>
      <c r="Q50" s="18"/>
      <c r="R50" s="18"/>
      <c r="S50" s="18"/>
      <c r="T50" s="18"/>
      <c r="U50" s="18"/>
      <c r="V50" s="18"/>
      <c r="W50" s="18"/>
      <c r="X50" s="18"/>
      <c r="Y50" s="146"/>
    </row>
    <row r="51" spans="1:25" ht="15" thickBot="1">
      <c r="A51" s="866"/>
      <c r="B51" s="867"/>
      <c r="C51" s="867"/>
      <c r="D51" s="143"/>
      <c r="E51" s="868" t="s">
        <v>163</v>
      </c>
      <c r="F51" s="868"/>
      <c r="G51" s="868"/>
      <c r="H51" s="143" t="s">
        <v>616</v>
      </c>
      <c r="I51" s="143"/>
      <c r="J51" s="143"/>
      <c r="K51" s="143"/>
      <c r="L51" s="143"/>
      <c r="M51" s="143"/>
      <c r="N51" s="153"/>
      <c r="O51" s="154"/>
      <c r="P51" s="143"/>
      <c r="Q51" s="143"/>
      <c r="R51" s="155" t="s">
        <v>164</v>
      </c>
      <c r="S51" s="143"/>
      <c r="T51" s="143" t="s">
        <v>617</v>
      </c>
      <c r="U51" s="143"/>
      <c r="V51" s="143"/>
      <c r="W51" s="867"/>
      <c r="X51" s="867"/>
      <c r="Y51" s="869"/>
    </row>
    <row r="53" spans="1:25">
      <c r="B53" s="15" t="s">
        <v>463</v>
      </c>
    </row>
  </sheetData>
  <mergeCells count="70">
    <mergeCell ref="V4:Y4"/>
    <mergeCell ref="A1:C2"/>
    <mergeCell ref="D1:Y1"/>
    <mergeCell ref="D2:Y2"/>
    <mergeCell ref="A3:E3"/>
    <mergeCell ref="F3:I3"/>
    <mergeCell ref="J3:N3"/>
    <mergeCell ref="O3:Q3"/>
    <mergeCell ref="R3:U3"/>
    <mergeCell ref="V3:Y3"/>
    <mergeCell ref="A4:E4"/>
    <mergeCell ref="F4:I4"/>
    <mergeCell ref="J4:N4"/>
    <mergeCell ref="O4:Q4"/>
    <mergeCell ref="R4:U4"/>
    <mergeCell ref="A5:E5"/>
    <mergeCell ref="F5:G5"/>
    <mergeCell ref="H5:I5"/>
    <mergeCell ref="J5:N5"/>
    <mergeCell ref="O5:Q5"/>
    <mergeCell ref="T5:U5"/>
    <mergeCell ref="V5:Y5"/>
    <mergeCell ref="F6:G6"/>
    <mergeCell ref="H6:I6"/>
    <mergeCell ref="J6:N6"/>
    <mergeCell ref="O6:Q6"/>
    <mergeCell ref="R6:S6"/>
    <mergeCell ref="T6:U6"/>
    <mergeCell ref="V6:Y6"/>
    <mergeCell ref="R5:S5"/>
    <mergeCell ref="V8:Y8"/>
    <mergeCell ref="A7:C7"/>
    <mergeCell ref="F7:G7"/>
    <mergeCell ref="H7:I7"/>
    <mergeCell ref="J7:N7"/>
    <mergeCell ref="O7:Q7"/>
    <mergeCell ref="V7:Y7"/>
    <mergeCell ref="A8:C8"/>
    <mergeCell ref="F8:G8"/>
    <mergeCell ref="H8:I8"/>
    <mergeCell ref="J8:N8"/>
    <mergeCell ref="O8:Q8"/>
    <mergeCell ref="O10:Q10"/>
    <mergeCell ref="A9:E9"/>
    <mergeCell ref="F9:G9"/>
    <mergeCell ref="H9:I9"/>
    <mergeCell ref="J9:K9"/>
    <mergeCell ref="L9:N9"/>
    <mergeCell ref="O9:Q9"/>
    <mergeCell ref="A10:E10"/>
    <mergeCell ref="F10:G10"/>
    <mergeCell ref="H10:I10"/>
    <mergeCell ref="J10:K10"/>
    <mergeCell ref="L10:N10"/>
    <mergeCell ref="A6:E6"/>
    <mergeCell ref="A47:N47"/>
    <mergeCell ref="O47:Y47"/>
    <mergeCell ref="A51:C51"/>
    <mergeCell ref="E51:G51"/>
    <mergeCell ref="W51:Y51"/>
    <mergeCell ref="R10:S10"/>
    <mergeCell ref="T10:U10"/>
    <mergeCell ref="V10:W10"/>
    <mergeCell ref="X10:Y10"/>
    <mergeCell ref="A46:N46"/>
    <mergeCell ref="O46:Y46"/>
    <mergeCell ref="R9:S9"/>
    <mergeCell ref="T9:U9"/>
    <mergeCell ref="V9:W9"/>
    <mergeCell ref="X9:Y9"/>
  </mergeCells>
  <conditionalFormatting sqref="V26">
    <cfRule type="cellIs" dxfId="40" priority="1" stopIfTrue="1" operator="between">
      <formula>"Gage system OK"</formula>
      <formula>"Gage system OK"</formula>
    </cfRule>
    <cfRule type="cellIs" dxfId="39" priority="2" stopIfTrue="1" operator="between">
      <formula>"Gage system may be acceptable"</formula>
      <formula>"Gage system may be acceptable"</formula>
    </cfRule>
    <cfRule type="cellIs" dxfId="38" priority="3" stopIfTrue="1" operator="between">
      <formula>"Gage system needs improvement"</formula>
      <formula>"Gage system needs improvement"</formula>
    </cfRule>
  </conditionalFormatting>
  <printOptions horizontalCentered="1"/>
  <pageMargins left="0.2" right="0.2" top="0.5" bottom="0.5" header="0.3" footer="0.3"/>
  <pageSetup scale="53" orientation="landscape" r:id="rId1"/>
  <headerFooter>
    <oddFooter>&amp;LDoc. No.: Q7600-F04 / Rev.00 / 01.06.14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2"/>
  <sheetViews>
    <sheetView zoomScaleNormal="100" workbookViewId="0">
      <selection activeCell="E23" sqref="E23"/>
    </sheetView>
  </sheetViews>
  <sheetFormatPr defaultRowHeight="15"/>
  <cols>
    <col min="1" max="1" width="16.7109375" customWidth="1"/>
    <col min="2" max="2" width="34.5703125" bestFit="1" customWidth="1"/>
    <col min="3" max="3" width="44.5703125" bestFit="1" customWidth="1"/>
    <col min="4" max="4" width="19.7109375" customWidth="1"/>
    <col min="5" max="5" width="18.85546875" customWidth="1"/>
    <col min="6" max="6" width="16.42578125" customWidth="1"/>
  </cols>
  <sheetData>
    <row r="1" spans="1:9">
      <c r="A1" s="509"/>
      <c r="B1" s="510"/>
      <c r="C1" s="511" t="s">
        <v>376</v>
      </c>
      <c r="D1" s="510"/>
      <c r="E1" s="510"/>
      <c r="F1" s="510" t="s">
        <v>377</v>
      </c>
    </row>
    <row r="2" spans="1:9">
      <c r="A2" s="510" t="s">
        <v>377</v>
      </c>
      <c r="B2" s="510"/>
      <c r="C2" s="509" t="s">
        <v>378</v>
      </c>
      <c r="D2" s="510"/>
      <c r="E2" s="510"/>
      <c r="F2" s="510" t="s">
        <v>377</v>
      </c>
    </row>
    <row r="3" spans="1:9">
      <c r="A3" s="509"/>
      <c r="B3" s="512"/>
      <c r="C3" s="510"/>
      <c r="D3" s="513"/>
      <c r="E3" s="509"/>
      <c r="F3" s="510"/>
    </row>
    <row r="4" spans="1:9" ht="30" customHeight="1">
      <c r="A4" s="509" t="s">
        <v>379</v>
      </c>
      <c r="B4" s="512" t="s">
        <v>777</v>
      </c>
      <c r="C4" s="514"/>
      <c r="D4" s="511" t="s">
        <v>380</v>
      </c>
      <c r="E4" s="1026" t="s">
        <v>728</v>
      </c>
      <c r="F4" s="1026"/>
      <c r="G4" s="502"/>
    </row>
    <row r="5" spans="1:9">
      <c r="A5" s="509"/>
      <c r="B5" s="512"/>
      <c r="C5" s="510"/>
      <c r="D5" s="511" t="s">
        <v>381</v>
      </c>
      <c r="E5" s="1025" t="s">
        <v>746</v>
      </c>
      <c r="F5" s="1025"/>
      <c r="H5" s="506"/>
      <c r="I5" s="506"/>
    </row>
    <row r="6" spans="1:9">
      <c r="A6" s="509" t="s">
        <v>382</v>
      </c>
      <c r="B6" s="515">
        <v>100769</v>
      </c>
      <c r="C6" s="510"/>
      <c r="D6" s="510"/>
      <c r="E6" s="509"/>
      <c r="F6" s="509" t="s">
        <v>377</v>
      </c>
      <c r="H6" s="203"/>
      <c r="I6" s="203"/>
    </row>
    <row r="7" spans="1:9">
      <c r="A7" s="516"/>
      <c r="B7" s="510"/>
      <c r="C7" s="509"/>
      <c r="D7" s="510"/>
      <c r="E7" s="510"/>
      <c r="F7" s="510"/>
    </row>
    <row r="8" spans="1:9">
      <c r="A8" s="1027" t="s">
        <v>383</v>
      </c>
      <c r="B8" s="1029" t="s">
        <v>384</v>
      </c>
      <c r="C8" s="507" t="s">
        <v>385</v>
      </c>
      <c r="D8" s="1029" t="s">
        <v>386</v>
      </c>
      <c r="E8" s="1029" t="s">
        <v>387</v>
      </c>
      <c r="F8" s="508" t="s">
        <v>388</v>
      </c>
    </row>
    <row r="9" spans="1:9" ht="15.75" thickBot="1">
      <c r="A9" s="1028"/>
      <c r="B9" s="1030"/>
      <c r="C9" s="270" t="s">
        <v>389</v>
      </c>
      <c r="D9" s="1030"/>
      <c r="E9" s="1030"/>
      <c r="F9" s="271" t="s">
        <v>390</v>
      </c>
    </row>
    <row r="10" spans="1:9">
      <c r="A10" s="272">
        <v>1</v>
      </c>
      <c r="B10" s="273" t="s">
        <v>391</v>
      </c>
      <c r="C10" s="274" t="s">
        <v>464</v>
      </c>
      <c r="D10" s="275" t="s">
        <v>392</v>
      </c>
      <c r="E10" s="275">
        <v>0.01</v>
      </c>
      <c r="F10" s="276" t="s">
        <v>393</v>
      </c>
    </row>
    <row r="11" spans="1:9">
      <c r="A11" s="272">
        <v>2</v>
      </c>
      <c r="B11" s="273" t="s">
        <v>394</v>
      </c>
      <c r="C11" s="273">
        <v>72264787</v>
      </c>
      <c r="D11" s="275" t="s">
        <v>392</v>
      </c>
      <c r="E11" s="275">
        <v>1E-3</v>
      </c>
      <c r="F11" s="276" t="s">
        <v>395</v>
      </c>
    </row>
    <row r="12" spans="1:9">
      <c r="A12" s="272">
        <v>3</v>
      </c>
      <c r="B12" s="273" t="s">
        <v>396</v>
      </c>
      <c r="C12" s="273" t="s">
        <v>397</v>
      </c>
      <c r="D12" s="275" t="s">
        <v>398</v>
      </c>
      <c r="E12" s="277" t="s">
        <v>100</v>
      </c>
      <c r="F12" s="276" t="s">
        <v>395</v>
      </c>
    </row>
    <row r="13" spans="1:9">
      <c r="A13" s="272">
        <v>4</v>
      </c>
      <c r="B13" s="273" t="s">
        <v>605</v>
      </c>
      <c r="C13" s="274" t="s">
        <v>399</v>
      </c>
      <c r="D13" s="275" t="s">
        <v>392</v>
      </c>
      <c r="E13" s="275">
        <v>0.01</v>
      </c>
      <c r="F13" s="276" t="s">
        <v>395</v>
      </c>
    </row>
    <row r="14" spans="1:9">
      <c r="A14" s="272">
        <v>5</v>
      </c>
      <c r="B14" s="273" t="s">
        <v>400</v>
      </c>
      <c r="C14" s="274" t="s">
        <v>401</v>
      </c>
      <c r="D14" s="275" t="s">
        <v>392</v>
      </c>
      <c r="E14" s="274">
        <v>0.01</v>
      </c>
      <c r="F14" s="276" t="s">
        <v>395</v>
      </c>
    </row>
    <row r="15" spans="1:9">
      <c r="A15" s="272">
        <v>6</v>
      </c>
      <c r="B15" s="273" t="s">
        <v>748</v>
      </c>
      <c r="C15" s="274" t="s">
        <v>763</v>
      </c>
      <c r="D15" s="275" t="s">
        <v>398</v>
      </c>
      <c r="E15" s="1023" t="s">
        <v>548</v>
      </c>
      <c r="F15" s="276" t="s">
        <v>395</v>
      </c>
    </row>
    <row r="16" spans="1:9">
      <c r="A16" s="272">
        <v>7</v>
      </c>
      <c r="B16" s="273" t="s">
        <v>749</v>
      </c>
      <c r="C16" s="274" t="s">
        <v>762</v>
      </c>
      <c r="D16" s="275" t="s">
        <v>624</v>
      </c>
      <c r="E16" s="1023"/>
      <c r="F16" s="276" t="s">
        <v>395</v>
      </c>
    </row>
    <row r="17" spans="1:6">
      <c r="A17" s="272">
        <v>8</v>
      </c>
      <c r="B17" s="273" t="s">
        <v>750</v>
      </c>
      <c r="C17" s="274" t="s">
        <v>764</v>
      </c>
      <c r="D17" s="275" t="s">
        <v>625</v>
      </c>
      <c r="E17" s="1023"/>
      <c r="F17" s="276" t="s">
        <v>395</v>
      </c>
    </row>
    <row r="18" spans="1:6" ht="15.75" thickBot="1">
      <c r="A18" s="272">
        <v>9</v>
      </c>
      <c r="B18" s="273" t="s">
        <v>358</v>
      </c>
      <c r="C18" s="274" t="s">
        <v>761</v>
      </c>
      <c r="D18" s="275" t="s">
        <v>626</v>
      </c>
      <c r="E18" s="1024"/>
      <c r="F18" s="276" t="s">
        <v>395</v>
      </c>
    </row>
    <row r="19" spans="1:6" ht="26.25" customHeight="1">
      <c r="A19" s="278"/>
      <c r="B19" s="264"/>
      <c r="C19" s="279"/>
      <c r="D19" s="279"/>
      <c r="E19" s="279"/>
      <c r="F19" s="280"/>
    </row>
    <row r="20" spans="1:6">
      <c r="A20" s="265"/>
      <c r="B20" s="266" t="s">
        <v>621</v>
      </c>
      <c r="C20" s="266"/>
      <c r="D20" s="266" t="s">
        <v>802</v>
      </c>
      <c r="E20" s="266"/>
      <c r="F20" s="267"/>
    </row>
    <row r="21" spans="1:6" ht="15.75" thickBot="1">
      <c r="A21" s="281"/>
      <c r="B21" s="268"/>
      <c r="C21" s="268"/>
      <c r="D21" s="268"/>
      <c r="E21" s="268"/>
      <c r="F21" s="269"/>
    </row>
    <row r="22" spans="1:6">
      <c r="A22" t="s">
        <v>402</v>
      </c>
    </row>
  </sheetData>
  <mergeCells count="7">
    <mergeCell ref="E15:E18"/>
    <mergeCell ref="E5:F5"/>
    <mergeCell ref="E4:F4"/>
    <mergeCell ref="A8:A9"/>
    <mergeCell ref="B8:B9"/>
    <mergeCell ref="D8:D9"/>
    <mergeCell ref="E8:E9"/>
  </mergeCells>
  <pageMargins left="0.7" right="0.7" top="0.75" bottom="0.75" header="0.3" footer="0.3"/>
  <pageSetup paperSize="9" scale="4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PPAP TITLE</vt:lpstr>
      <vt:lpstr>INDEX PAGE</vt:lpstr>
      <vt:lpstr>DESIGN RECORD</vt:lpstr>
      <vt:lpstr>PFD</vt:lpstr>
      <vt:lpstr>Gauge R&amp;R.A</vt:lpstr>
      <vt:lpstr>PFMEA</vt:lpstr>
      <vt:lpstr>COTROL PLAN</vt:lpstr>
      <vt:lpstr>Gauge R&amp;R</vt:lpstr>
      <vt:lpstr>CHECKING AIDS LIST</vt:lpstr>
      <vt:lpstr>MATERIAL &amp; PERFORMANCE TESTER</vt:lpstr>
      <vt:lpstr>INITIAL PROCESS STUDY </vt:lpstr>
      <vt:lpstr>QUALIFIDE LABORATORY DOCUMENT</vt:lpstr>
      <vt:lpstr>PACKING STANDARD</vt:lpstr>
      <vt:lpstr>SIR</vt:lpstr>
      <vt:lpstr>Inspection Agreement </vt:lpstr>
      <vt:lpstr>Quality system Documents</vt:lpstr>
      <vt:lpstr>PSW</vt:lpstr>
      <vt:lpstr>Compatibility Report</vt:lpstr>
      <vt:lpstr>'COTROL PLAN'!Print_Area</vt:lpstr>
      <vt:lpstr>'DESIGN RECORD'!Print_Area</vt:lpstr>
      <vt:lpstr>'INITIAL PROCESS STUDY '!Print_Area</vt:lpstr>
      <vt:lpstr>PFD!Print_Area</vt:lpstr>
      <vt:lpstr>PFMEA!Print_Area</vt:lpstr>
      <vt:lpstr>'PPAP TITLE'!Print_Area</vt:lpstr>
      <vt:lpstr>PSW!Print_Area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2024-04-02T04:16:01Z</dcterms:modified>
</cp:coreProperties>
</file>