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Quality Control\DWM\Quality Data 2024\Customer Drawing_2024\Endurance\1. Engine Gear 23T\"/>
    </mc:Choice>
  </mc:AlternateContent>
  <xr:revisionPtr revIDLastSave="0" documentId="13_ncr:1_{0412E775-532B-40D4-B0AA-202C7B81DDDA}" xr6:coauthVersionLast="47" xr6:coauthVersionMax="47" xr10:uidLastSave="{00000000-0000-0000-0000-000000000000}"/>
  <bookViews>
    <workbookView xWindow="-120" yWindow="-120" windowWidth="20730" windowHeight="11160" tabRatio="843" firstSheet="11" activeTab="16" xr2:uid="{00000000-000D-0000-FFFF-FFFF00000000}"/>
  </bookViews>
  <sheets>
    <sheet name="COVER PAGE" sheetId="14" r:id="rId1"/>
    <sheet name="INDEX" sheetId="1" r:id="rId2"/>
    <sheet name="CUSTOMER DRAWING" sheetId="3" r:id="rId3"/>
    <sheet name="PFD" sheetId="4" r:id="rId4"/>
    <sheet name="CONTROL PLAN" sheetId="6" r:id="rId5"/>
    <sheet name="PFMEA" sheetId="5" r:id="rId6"/>
    <sheet name="MSA" sheetId="23" r:id="rId7"/>
    <sheet name="LAYOUT INSPECTION REPORT" sheetId="19" r:id="rId8"/>
    <sheet name="RAW MATERIAL TEST RESULT" sheetId="15" r:id="rId9"/>
    <sheet name="AFTER HT TEST RESULT" sheetId="16" r:id="rId10"/>
    <sheet name="SPC1" sheetId="7" r:id="rId11"/>
    <sheet name="SPC2" sheetId="8" r:id="rId12"/>
    <sheet name="QUALIFIED LABORATORY  DOCS" sheetId="13" r:id="rId13"/>
    <sheet name="CHECKING AIDS" sheetId="22" r:id="rId14"/>
    <sheet name="INSPECTION AGREMENT COVER PAGE" sheetId="24" r:id="rId15"/>
    <sheet name="INSPECTION AGREEMENT" sheetId="20" r:id="rId16"/>
    <sheet name="PSW" sheetId="21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>'[1]126.255'!$AD$2</definedName>
    <definedName name="\c">'[1]126.255'!$AJ$51</definedName>
    <definedName name="\d">'[1]126.255'!$AD$20</definedName>
    <definedName name="\e">'[1]126.255'!$AW$2</definedName>
    <definedName name="\p">'[2]PC%계산'!#REF!</definedName>
    <definedName name="\s">'[1]126.255'!$AJ$2</definedName>
    <definedName name="\w">'[2]PC%계산'!#REF!</definedName>
    <definedName name="_Dist_Bin" hidden="1">'[2]PC%계산'!#REF!</definedName>
    <definedName name="_Dist_Values" hidden="1">'[1]126.255'!$D$12:$M$31</definedName>
    <definedName name="_Fill" hidden="1">'[1]126.255'!$BH$6:$BH$165</definedName>
    <definedName name="_Key1" hidden="1">'[2]PC%계산'!#REF!</definedName>
    <definedName name="_Order1" hidden="1">255</definedName>
    <definedName name="_Sort" hidden="1">'[1]126.255'!$AO$6:$AR$165</definedName>
    <definedName name="AA">'[1]126.255'!$AD$6</definedName>
    <definedName name="AAA">'[2]PC%계산'!#REF!</definedName>
    <definedName name="aaaaa">'[3]PC%계산'!#REF!</definedName>
    <definedName name="AB">'[2]PC%계산'!#REF!</definedName>
    <definedName name="BBB">'[2]PC%계산'!#REF!</definedName>
    <definedName name="Button84_Click">[4]!Button84_Click</definedName>
    <definedName name="CC">'[2]PC%계산'!#REF!</definedName>
    <definedName name="_xlnm.Criteria">'[1]126.255'!$AR$168:$AR$169</definedName>
    <definedName name="Criteria_MI">'[1]126.255'!$AR$168:$AR$169</definedName>
    <definedName name="DATA">'[1]126.255'!$AD$26</definedName>
    <definedName name="_xlnm.Database">'[1]126.255'!$AR$6:$AR$165</definedName>
    <definedName name="Database_MI">'[1]126.255'!$AR$6:$AR$165</definedName>
    <definedName name="FFF">'[2]PC%계산'!#REF!</definedName>
    <definedName name="PA">#REF!</definedName>
    <definedName name="PAM">#REF!</definedName>
    <definedName name="PP">'[1]126.255'!$AD$17</definedName>
    <definedName name="_xlnm.Print_Area" localSheetId="13">'CHECKING AIDS'!$A$1:$F$40</definedName>
    <definedName name="_xlnm.Print_Area" localSheetId="4">'CONTROL PLAN'!$A$1:$M$331</definedName>
    <definedName name="_xlnm.Print_Area" localSheetId="0">'COVER PAGE'!$A$1:$K$23</definedName>
    <definedName name="_xlnm.Print_Area" localSheetId="2">'CUSTOMER DRAWING'!$A$1:$R$97</definedName>
    <definedName name="_xlnm.Print_Area" localSheetId="1">INDEX!$A$1:$H$25</definedName>
    <definedName name="_xlnm.Print_Area" localSheetId="15">'INSPECTION AGREEMENT'!$A$1:$K$64</definedName>
    <definedName name="_xlnm.Print_Area" localSheetId="7">'LAYOUT INSPECTION REPORT'!$A$1:$K$13</definedName>
    <definedName name="_xlnm.Print_Area" localSheetId="6">MSA!$A$1:$T$88</definedName>
    <definedName name="_xlnm.Print_Area" localSheetId="5">PFMEA!$A$1:$R$87</definedName>
    <definedName name="_xlnm.Print_Area">'[1]126.255'!$C$5:$N$56</definedName>
    <definedName name="PRINT_AREA_MI">'[1]126.255'!$C$5:$N$56</definedName>
    <definedName name="qww">'[1]126.255'!#REF!</definedName>
    <definedName name="R_">'[1]126.255'!$AW$17</definedName>
    <definedName name="REDATA1">'[1]126.255'!$AD$27</definedName>
    <definedName name="REDATA10">'[1]126.255'!$AD$102</definedName>
    <definedName name="REDATA11">'[1]126.255'!$AD$114</definedName>
    <definedName name="REDATA12">'[1]126.255'!$AD$126</definedName>
    <definedName name="REDATA13">'[1]126.255'!$AD$138</definedName>
    <definedName name="REDATA14">'[1]126.255'!$AD$150</definedName>
    <definedName name="REDATA15">'[1]126.255'!$AD$162</definedName>
    <definedName name="REDATA16">'[1]126.255'!$AD$174</definedName>
    <definedName name="REDATA17">'[1]126.255'!$AD$186</definedName>
    <definedName name="REDATA18">'[1]126.255'!$AD$198</definedName>
    <definedName name="REDATA19">'[1]126.255'!$AD$210</definedName>
    <definedName name="REDATA2">'[2]PC%계산'!#REF!</definedName>
    <definedName name="REDATA20">'[1]126.255'!$AD$222</definedName>
    <definedName name="REDATA3">'[1]126.255'!$AD$46</definedName>
    <definedName name="REDATA4">'[2]PC%계산'!#REF!</definedName>
    <definedName name="REDATA5">'[2]PC%계산'!#REF!</definedName>
    <definedName name="REDATA6">'[2]PC%계산'!#REF!</definedName>
    <definedName name="REDATA7">'[1]126.255'!$AD$66</definedName>
    <definedName name="REDATA8">'[1]126.255'!$AD$78</definedName>
    <definedName name="REDATA9">'[1]126.255'!$AD$90</definedName>
    <definedName name="SS">'[1]126.255'!$AJ$6</definedName>
    <definedName name="TOPMENU">'[1]126.255'!$AD$22:$AE$24</definedName>
    <definedName name="TOPMENU1">'[1]126.255'!$AD$4:$AE$5</definedName>
    <definedName name="TOPMENU2">'[1]126.255'!$AD$13:$AE$15</definedName>
    <definedName name="TOPMENU3">'[1]126.255'!$AJ$4:$AK$5</definedName>
    <definedName name="TOPMENU4">'[1]126.255'!$AJ$12:$AK$14</definedName>
    <definedName name="TOPMENU5">'[1]126.255'!$AJ$53:$AK$55</definedName>
    <definedName name="TOPMENU6">'[2]PC%계산'!#REF!</definedName>
    <definedName name="TOPMENU7">'[1]126.255'!$AW$4:$BF$5</definedName>
    <definedName name="TOPMENU9">'[1]126.255'!$AJ$33:$AN$34</definedName>
    <definedName name="WW">'[1]126.255'!$AJ$17</definedName>
    <definedName name="YY">'[2]PC%계산'!#REF!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5" i="23" l="1"/>
  <c r="L25" i="23"/>
  <c r="K25" i="23"/>
  <c r="J25" i="23"/>
  <c r="I25" i="23"/>
  <c r="H25" i="23"/>
  <c r="G25" i="23"/>
  <c r="F25" i="23"/>
  <c r="E25" i="23"/>
  <c r="D25" i="23"/>
  <c r="M24" i="23"/>
  <c r="L24" i="23"/>
  <c r="L27" i="23" s="1"/>
  <c r="K24" i="23"/>
  <c r="K27" i="23" s="1"/>
  <c r="J24" i="23"/>
  <c r="I24" i="23"/>
  <c r="H24" i="23"/>
  <c r="H27" i="23" s="1"/>
  <c r="G24" i="23"/>
  <c r="G27" i="23" s="1"/>
  <c r="F24" i="23"/>
  <c r="E24" i="23"/>
  <c r="D24" i="23"/>
  <c r="N23" i="23"/>
  <c r="N22" i="23"/>
  <c r="N21" i="23"/>
  <c r="M19" i="23"/>
  <c r="L19" i="23"/>
  <c r="K19" i="23"/>
  <c r="J19" i="23"/>
  <c r="I19" i="23"/>
  <c r="H19" i="23"/>
  <c r="G19" i="23"/>
  <c r="F19" i="23"/>
  <c r="E19" i="23"/>
  <c r="D19" i="23"/>
  <c r="N19" i="23" s="1"/>
  <c r="M18" i="23"/>
  <c r="L18" i="23"/>
  <c r="K18" i="23"/>
  <c r="J18" i="23"/>
  <c r="I18" i="23"/>
  <c r="H18" i="23"/>
  <c r="G18" i="23"/>
  <c r="F18" i="23"/>
  <c r="E18" i="23"/>
  <c r="D18" i="23"/>
  <c r="N17" i="23"/>
  <c r="N16" i="23"/>
  <c r="N15" i="23"/>
  <c r="M13" i="23"/>
  <c r="L13" i="23"/>
  <c r="K13" i="23"/>
  <c r="J13" i="23"/>
  <c r="I13" i="23"/>
  <c r="H13" i="23"/>
  <c r="G13" i="23"/>
  <c r="F13" i="23"/>
  <c r="E13" i="23"/>
  <c r="D13" i="23"/>
  <c r="M12" i="23"/>
  <c r="L12" i="23"/>
  <c r="K12" i="23"/>
  <c r="J12" i="23"/>
  <c r="I12" i="23"/>
  <c r="H12" i="23"/>
  <c r="G12" i="23"/>
  <c r="F12" i="23"/>
  <c r="E12" i="23"/>
  <c r="D12" i="23"/>
  <c r="N11" i="23"/>
  <c r="N10" i="23"/>
  <c r="N9" i="23"/>
  <c r="M6" i="23"/>
  <c r="N24" i="23" l="1"/>
  <c r="D27" i="23"/>
  <c r="N18" i="23"/>
  <c r="E27" i="23"/>
  <c r="O27" i="23" s="1"/>
  <c r="I27" i="23"/>
  <c r="M27" i="23"/>
  <c r="N13" i="23"/>
  <c r="N12" i="23"/>
  <c r="D30" i="23" s="1"/>
  <c r="F27" i="23"/>
  <c r="J27" i="23"/>
  <c r="N25" i="23"/>
  <c r="D29" i="23" s="1"/>
  <c r="O28" i="23"/>
  <c r="T15" i="23" s="1"/>
  <c r="N30" i="23" l="1"/>
  <c r="N29" i="23"/>
  <c r="I30" i="23"/>
  <c r="I29" i="23"/>
  <c r="T9" i="23"/>
  <c r="T11" i="23" l="1"/>
  <c r="T13" i="23" l="1"/>
  <c r="T29" i="23" l="1"/>
  <c r="T17" i="23"/>
  <c r="T23" i="23" s="1"/>
  <c r="T27" i="23"/>
  <c r="T25" i="23" l="1"/>
  <c r="T19" i="23"/>
  <c r="T21" i="23"/>
  <c r="K44" i="5" l="1"/>
  <c r="K43" i="5"/>
  <c r="K42" i="5"/>
  <c r="K67" i="5" l="1"/>
  <c r="K66" i="5"/>
  <c r="K13" i="21"/>
  <c r="K80" i="5"/>
  <c r="K79" i="5"/>
  <c r="K78" i="5"/>
  <c r="K77" i="5"/>
  <c r="K68" i="5"/>
  <c r="K63" i="5"/>
  <c r="K62" i="5"/>
  <c r="K61" i="5"/>
  <c r="K60" i="5"/>
  <c r="K59" i="5"/>
  <c r="K58" i="5"/>
  <c r="K34" i="5"/>
  <c r="K11" i="5"/>
  <c r="K16" i="5"/>
  <c r="I19" i="8"/>
  <c r="D18" i="8"/>
  <c r="I17" i="8"/>
  <c r="M16" i="8"/>
  <c r="K16" i="8"/>
  <c r="J16" i="8"/>
  <c r="I16" i="8"/>
  <c r="H16" i="8"/>
  <c r="G16" i="8"/>
  <c r="F16" i="8"/>
  <c r="E16" i="8"/>
  <c r="D16" i="8"/>
  <c r="C16" i="8"/>
  <c r="B16" i="8"/>
  <c r="K14" i="8"/>
  <c r="J14" i="8"/>
  <c r="I14" i="8"/>
  <c r="H14" i="8"/>
  <c r="G14" i="8"/>
  <c r="F14" i="8"/>
  <c r="E14" i="8"/>
  <c r="D14" i="8"/>
  <c r="C14" i="8"/>
  <c r="B14" i="8"/>
  <c r="K13" i="8"/>
  <c r="J13" i="8"/>
  <c r="I13" i="8"/>
  <c r="H13" i="8"/>
  <c r="G13" i="8"/>
  <c r="F13" i="8"/>
  <c r="E13" i="8"/>
  <c r="D13" i="8"/>
  <c r="C13" i="8"/>
  <c r="B13" i="8"/>
  <c r="B15" i="8" s="1"/>
  <c r="I19" i="7"/>
  <c r="D18" i="7"/>
  <c r="I17" i="7"/>
  <c r="M16" i="7"/>
  <c r="K16" i="7"/>
  <c r="J16" i="7"/>
  <c r="I16" i="7"/>
  <c r="H16" i="7"/>
  <c r="G16" i="7"/>
  <c r="F16" i="7"/>
  <c r="E16" i="7"/>
  <c r="D16" i="7"/>
  <c r="C16" i="7"/>
  <c r="B16" i="7"/>
  <c r="K14" i="7"/>
  <c r="J14" i="7"/>
  <c r="I14" i="7"/>
  <c r="H14" i="7"/>
  <c r="G14" i="7"/>
  <c r="F14" i="7"/>
  <c r="E14" i="7"/>
  <c r="D14" i="7"/>
  <c r="C14" i="7"/>
  <c r="B14" i="7"/>
  <c r="K13" i="7"/>
  <c r="J13" i="7"/>
  <c r="I13" i="7"/>
  <c r="H13" i="7"/>
  <c r="G13" i="7"/>
  <c r="F13" i="7"/>
  <c r="E13" i="7"/>
  <c r="D13" i="7"/>
  <c r="C13" i="7"/>
  <c r="C15" i="7" s="1"/>
  <c r="B13" i="7"/>
  <c r="K83" i="5"/>
  <c r="K82" i="5"/>
  <c r="K81" i="5"/>
  <c r="K65" i="5"/>
  <c r="K64" i="5"/>
  <c r="K57" i="5"/>
  <c r="K56" i="5"/>
  <c r="K55" i="5"/>
  <c r="K54" i="5"/>
  <c r="K53" i="5"/>
  <c r="K41" i="5"/>
  <c r="K40" i="5"/>
  <c r="K39" i="5"/>
  <c r="K38" i="5"/>
  <c r="K37" i="5"/>
  <c r="K36" i="5"/>
  <c r="K35" i="5"/>
  <c r="K33" i="5"/>
  <c r="K32" i="5"/>
  <c r="K31" i="5"/>
  <c r="K30" i="5"/>
  <c r="K21" i="5"/>
  <c r="K20" i="5"/>
  <c r="K19" i="5"/>
  <c r="K18" i="5"/>
  <c r="K17" i="5"/>
  <c r="K15" i="5"/>
  <c r="K14" i="5"/>
  <c r="K13" i="5"/>
  <c r="K12" i="5"/>
  <c r="G15" i="8" l="1"/>
  <c r="K15" i="8"/>
  <c r="H15" i="8"/>
  <c r="N19" i="8"/>
  <c r="N17" i="8" s="1"/>
  <c r="I15" i="7"/>
  <c r="E15" i="7"/>
  <c r="B15" i="7"/>
  <c r="D15" i="8"/>
  <c r="J15" i="8"/>
  <c r="M14" i="8"/>
  <c r="D19" i="8" s="1"/>
  <c r="O21" i="8" s="1"/>
  <c r="G15" i="7"/>
  <c r="K15" i="7"/>
  <c r="D15" i="7"/>
  <c r="H15" i="7"/>
  <c r="M14" i="7"/>
  <c r="D19" i="7" s="1"/>
  <c r="O21" i="7" s="1"/>
  <c r="F15" i="7"/>
  <c r="E15" i="8"/>
  <c r="I15" i="8"/>
  <c r="C15" i="8"/>
  <c r="J15" i="7"/>
  <c r="M13" i="8"/>
  <c r="F15" i="8"/>
  <c r="N19" i="7"/>
  <c r="N17" i="7" s="1"/>
  <c r="M13" i="7"/>
  <c r="D17" i="8" l="1"/>
  <c r="I18" i="8" s="1"/>
  <c r="P20" i="8"/>
  <c r="M15" i="8"/>
  <c r="Q32" i="8" s="1"/>
  <c r="M15" i="7"/>
  <c r="Q31" i="7" s="1"/>
  <c r="P20" i="7"/>
  <c r="R20" i="7" s="1"/>
  <c r="D17" i="7"/>
  <c r="I18" i="7" s="1"/>
  <c r="O22" i="8"/>
  <c r="Q33" i="8"/>
  <c r="Q30" i="7"/>
  <c r="P19" i="8" l="1"/>
  <c r="Q34" i="8"/>
  <c r="Q37" i="8" s="1"/>
  <c r="Q30" i="8"/>
  <c r="Q31" i="8"/>
  <c r="R20" i="8"/>
  <c r="O20" i="8"/>
  <c r="P21" i="8"/>
  <c r="P22" i="8" s="1"/>
  <c r="Q32" i="7"/>
  <c r="Q33" i="7"/>
  <c r="Q34" i="7"/>
  <c r="Q35" i="7" s="1"/>
  <c r="P21" i="7"/>
  <c r="P22" i="7" s="1"/>
  <c r="P19" i="7"/>
  <c r="O19" i="7" s="1"/>
  <c r="O20" i="7"/>
  <c r="O22" i="7"/>
  <c r="O19" i="8"/>
  <c r="R19" i="8"/>
  <c r="P18" i="8"/>
  <c r="Q35" i="8" l="1"/>
  <c r="Q20" i="8"/>
  <c r="Q36" i="8"/>
  <c r="R21" i="8"/>
  <c r="Q21" i="8" s="1"/>
  <c r="O23" i="8"/>
  <c r="Q36" i="7"/>
  <c r="Q37" i="7"/>
  <c r="R21" i="7"/>
  <c r="Q21" i="7" s="1"/>
  <c r="P18" i="7"/>
  <c r="R18" i="7" s="1"/>
  <c r="Q18" i="7" s="1"/>
  <c r="O23" i="7"/>
  <c r="R19" i="7"/>
  <c r="Q20" i="7" s="1"/>
  <c r="O24" i="8"/>
  <c r="R22" i="8"/>
  <c r="P23" i="8"/>
  <c r="R18" i="8"/>
  <c r="Q18" i="8" s="1"/>
  <c r="O18" i="8"/>
  <c r="P23" i="7"/>
  <c r="O24" i="7"/>
  <c r="R22" i="7"/>
  <c r="Q38" i="7"/>
  <c r="Q38" i="8"/>
  <c r="Q22" i="7" l="1"/>
  <c r="Q22" i="8"/>
  <c r="O18" i="7"/>
  <c r="Q19" i="7"/>
  <c r="R23" i="7"/>
  <c r="Q23" i="7" s="1"/>
  <c r="P24" i="7"/>
  <c r="O25" i="7"/>
  <c r="R23" i="8"/>
  <c r="Q23" i="8" s="1"/>
  <c r="P24" i="8"/>
  <c r="O25" i="8"/>
  <c r="Q19" i="8"/>
  <c r="P25" i="7" l="1"/>
  <c r="O26" i="7"/>
  <c r="R24" i="7"/>
  <c r="Q24" i="7" s="1"/>
  <c r="R24" i="8"/>
  <c r="Q24" i="8" s="1"/>
  <c r="O26" i="8"/>
  <c r="P25" i="8"/>
  <c r="R25" i="8" l="1"/>
  <c r="Q25" i="8" s="1"/>
  <c r="O27" i="8"/>
  <c r="P26" i="8"/>
  <c r="P26" i="7"/>
  <c r="O27" i="7"/>
  <c r="R25" i="7"/>
  <c r="Q25" i="7" s="1"/>
  <c r="P27" i="8" l="1"/>
  <c r="R26" i="8"/>
  <c r="Q26" i="8" s="1"/>
  <c r="O28" i="8"/>
  <c r="R26" i="7"/>
  <c r="Q26" i="7" s="1"/>
  <c r="P27" i="7"/>
  <c r="O28" i="7"/>
  <c r="R27" i="7" l="1"/>
  <c r="Q27" i="7" s="1"/>
  <c r="P28" i="7"/>
  <c r="O29" i="7"/>
  <c r="R27" i="8"/>
  <c r="Q27" i="8" s="1"/>
  <c r="P28" i="8"/>
  <c r="O29" i="8"/>
  <c r="R28" i="7" l="1"/>
  <c r="Q28" i="7" s="1"/>
  <c r="P29" i="7"/>
  <c r="R29" i="7" s="1"/>
  <c r="P29" i="8"/>
  <c r="R29" i="8" s="1"/>
  <c r="R28" i="8"/>
  <c r="Q28" i="8" s="1"/>
  <c r="Q29" i="8" l="1"/>
  <c r="Q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A10" authorId="0" shapeId="0" xr:uid="{00000000-0006-0000-0500-000001000000}">
      <text>
        <r>
          <rPr>
            <sz val="8"/>
            <color indexed="81"/>
            <rFont val="Tahoma"/>
            <family val="2"/>
          </rPr>
          <t>Enter the Process Operation Name and/or Number, and it's Purpose</t>
        </r>
      </text>
    </comment>
    <comment ref="N10" authorId="0" shapeId="0" xr:uid="{00000000-0006-0000-0500-000002000000}">
      <text>
        <r>
          <rPr>
            <sz val="8"/>
            <color indexed="81"/>
            <rFont val="Tahoma"/>
            <family val="2"/>
          </rPr>
          <t>Enter a brief description of actions taken &amp; their completion date.</t>
        </r>
      </text>
    </comment>
    <comment ref="O10" authorId="0" shapeId="0" xr:uid="{00000000-0006-0000-0500-000003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P10" authorId="0" shapeId="0" xr:uid="{00000000-0006-0000-0500-000004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Q10" authorId="0" shapeId="0" xr:uid="{00000000-0006-0000-0500-000005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R10" authorId="0" shapeId="0" xr:uid="{00000000-0006-0000-0500-000006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A29" authorId="0" shapeId="0" xr:uid="{00000000-0006-0000-0500-000007000000}">
      <text>
        <r>
          <rPr>
            <sz val="8"/>
            <color indexed="81"/>
            <rFont val="Tahoma"/>
            <family val="2"/>
          </rPr>
          <t>Enter the Process Operation Name and/or Number, and it's Purpose</t>
        </r>
      </text>
    </comment>
    <comment ref="N29" authorId="0" shapeId="0" xr:uid="{00000000-0006-0000-0500-000008000000}">
      <text>
        <r>
          <rPr>
            <sz val="8"/>
            <color indexed="81"/>
            <rFont val="Tahoma"/>
            <family val="2"/>
          </rPr>
          <t>Enter a brief description of actions taken &amp; their completion date.</t>
        </r>
      </text>
    </comment>
    <comment ref="O29" authorId="0" shapeId="0" xr:uid="{00000000-0006-0000-0500-000009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P29" authorId="0" shapeId="0" xr:uid="{00000000-0006-0000-0500-00000A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Q29" authorId="0" shapeId="0" xr:uid="{00000000-0006-0000-0500-00000B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R29" authorId="0" shapeId="0" xr:uid="{00000000-0006-0000-0500-00000C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A52" authorId="0" shapeId="0" xr:uid="{00000000-0006-0000-0500-00000D000000}">
      <text>
        <r>
          <rPr>
            <sz val="8"/>
            <color indexed="81"/>
            <rFont val="Tahoma"/>
            <family val="2"/>
          </rPr>
          <t>Enter the Process Operation Name and/or Number, and it's Purpose</t>
        </r>
      </text>
    </comment>
    <comment ref="N52" authorId="0" shapeId="0" xr:uid="{00000000-0006-0000-0500-00000E000000}">
      <text>
        <r>
          <rPr>
            <sz val="8"/>
            <color indexed="81"/>
            <rFont val="Tahoma"/>
            <family val="2"/>
          </rPr>
          <t>Enter a brief description of actions taken &amp; their completion date.</t>
        </r>
      </text>
    </comment>
    <comment ref="O52" authorId="0" shapeId="0" xr:uid="{00000000-0006-0000-0500-00000F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P52" authorId="0" shapeId="0" xr:uid="{00000000-0006-0000-0500-000010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Q52" authorId="0" shapeId="0" xr:uid="{00000000-0006-0000-0500-000011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R52" authorId="0" shapeId="0" xr:uid="{00000000-0006-0000-0500-000012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A76" authorId="0" shapeId="0" xr:uid="{00000000-0006-0000-0500-000013000000}">
      <text>
        <r>
          <rPr>
            <sz val="8"/>
            <color indexed="81"/>
            <rFont val="Tahoma"/>
            <family val="2"/>
          </rPr>
          <t>Enter the Process Operation Name and/or Number, and it's Purpose</t>
        </r>
      </text>
    </comment>
    <comment ref="N76" authorId="0" shapeId="0" xr:uid="{00000000-0006-0000-0500-000014000000}">
      <text>
        <r>
          <rPr>
            <sz val="8"/>
            <color indexed="81"/>
            <rFont val="Tahoma"/>
            <family val="2"/>
          </rPr>
          <t>Enter a brief description of actions taken &amp; their completion date.</t>
        </r>
      </text>
    </comment>
    <comment ref="O76" authorId="0" shapeId="0" xr:uid="{00000000-0006-0000-0500-000015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P76" authorId="0" shapeId="0" xr:uid="{00000000-0006-0000-0500-000016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Q76" authorId="0" shapeId="0" xr:uid="{00000000-0006-0000-0500-000017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R76" authorId="0" shapeId="0" xr:uid="{00000000-0006-0000-0500-000018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</commentList>
</comments>
</file>

<file path=xl/sharedStrings.xml><?xml version="1.0" encoding="utf-8"?>
<sst xmlns="http://schemas.openxmlformats.org/spreadsheetml/2006/main" count="2913" uniqueCount="1221">
  <si>
    <t>INDEX</t>
  </si>
  <si>
    <t>SR. NO.</t>
  </si>
  <si>
    <t>DOCUMENT</t>
  </si>
  <si>
    <t>PROCESS FLOW DIAGRAM</t>
  </si>
  <si>
    <t>CONTROL PLAN</t>
  </si>
  <si>
    <t>DIMENSIONAL RESULTS</t>
  </si>
  <si>
    <t>MATERIAL PERFORMANCE TEST RESULTS</t>
  </si>
  <si>
    <t>PROCESS FMEA</t>
  </si>
  <si>
    <t>MASTER SAMPLE</t>
  </si>
  <si>
    <t>CHECKING AIDS</t>
  </si>
  <si>
    <t>RECORDS OF COMPLIANCE WITH CUSTOMER -SPECIFIC REQUIREMENTS</t>
  </si>
  <si>
    <t>ENCLOSED</t>
  </si>
  <si>
    <t>YES/NO</t>
  </si>
  <si>
    <t>YES</t>
  </si>
  <si>
    <t>NO</t>
  </si>
  <si>
    <t>SAMPLE PRODUCT</t>
  </si>
  <si>
    <t>QUALIFIED LABORATORY DOCUMENTATION</t>
  </si>
  <si>
    <t>DESIGN RECORDS OF SALEABLE  PRODUCT  &amp; CHANGE DOCUMENTS</t>
  </si>
  <si>
    <t>DESIGN FMEA</t>
  </si>
  <si>
    <t>ENGG. CHANGE DOCUMENTS ,IF ANY</t>
  </si>
  <si>
    <t>CUSTOMER ENGINEERING APPROVAL ,IF REQUIRED</t>
  </si>
  <si>
    <t>APPEARANCE APPROVAL REPORT(AAR) ,IF APPLICABLE</t>
  </si>
  <si>
    <t>PART SUBMISSION WARRANT ( PSW )</t>
  </si>
  <si>
    <t>BULK MATERIAL REQUIREMENTS CHECKLIST 
(for bulk material PPAP only)</t>
  </si>
  <si>
    <t>N /A</t>
  </si>
  <si>
    <t>RETAINED</t>
  </si>
  <si>
    <t>S R AUTO PARTS</t>
  </si>
  <si>
    <t>INITIAL PROCESS STUDY (SPC)</t>
  </si>
  <si>
    <t>MEASUREMENT  SYSTEM ANALYSIS STUDY (MSA)</t>
  </si>
  <si>
    <t>PPAP LEVEL :- 3</t>
  </si>
  <si>
    <t>S R AUTO               PARTS</t>
  </si>
  <si>
    <t>PROCESS FLOW DIAGAM</t>
  </si>
  <si>
    <t>UNIT-II, S94,                    MIDC - BHOSARI,             PUNE</t>
  </si>
  <si>
    <t>SYMBOLS</t>
  </si>
  <si>
    <t>STORAGE</t>
  </si>
  <si>
    <t>TRANSPORTATION</t>
  </si>
  <si>
    <t>OPERATION</t>
  </si>
  <si>
    <t>INSPECTION</t>
  </si>
  <si>
    <r>
      <t>Customer / Plant:</t>
    </r>
    <r>
      <rPr>
        <sz val="10"/>
        <rFont val="Arial"/>
        <family val="2"/>
      </rPr>
      <t xml:space="preserve"> Endurance Technologies LTD. Aurangabad</t>
    </r>
  </si>
  <si>
    <t>OPN &amp; INSP. TOGETHER</t>
  </si>
  <si>
    <t>INCOMING PARTS</t>
  </si>
  <si>
    <t>DELAY</t>
  </si>
  <si>
    <t>Op.  No.</t>
  </si>
  <si>
    <t>Process Description
(Operation/Inspection/ Transportation/Storage)</t>
  </si>
  <si>
    <t>Machine / Facility 
Type</t>
  </si>
  <si>
    <t>Incoming source of variation</t>
  </si>
  <si>
    <r>
      <t>Symbol</t>
    </r>
    <r>
      <rPr>
        <b/>
        <sz val="12"/>
        <rFont val="Arial"/>
        <family val="2"/>
      </rPr>
      <t xml:space="preserve">
</t>
    </r>
  </si>
  <si>
    <t>Product Characteristics</t>
  </si>
  <si>
    <t>Process Characteristics</t>
  </si>
  <si>
    <t>Raw Material</t>
  </si>
  <si>
    <t>M/S Jay Laxmi                  (PUNE)</t>
  </si>
  <si>
    <t>Raw Material Properties</t>
  </si>
  <si>
    <t>As per Raw Material Quality Plan</t>
  </si>
  <si>
    <t>--</t>
  </si>
  <si>
    <t>Cutting</t>
  </si>
  <si>
    <t>Correct Weight</t>
  </si>
  <si>
    <t>As per Off-Loaded Quality Plan</t>
  </si>
  <si>
    <t>Forging &amp; Shot Blasting</t>
  </si>
  <si>
    <t>Forging not as per Drg. Dimesions</t>
  </si>
  <si>
    <t>Rough Drilling</t>
  </si>
  <si>
    <t>CNC Machine</t>
  </si>
  <si>
    <t>Part not as per Drg. Dimensions</t>
  </si>
  <si>
    <t>As per Process Plan</t>
  </si>
  <si>
    <t>1 st Side CNC Turning</t>
  </si>
  <si>
    <t>2 nd Side CNC Turning</t>
  </si>
  <si>
    <t>Shaping Machine</t>
  </si>
  <si>
    <t xml:space="preserve">Lead Profile out 
Span, DOP, Root Dia. O/S or U/S
PCD R/O  O/S or U/S
</t>
  </si>
  <si>
    <t xml:space="preserve">Fixture/ Arbor Run out 
Cutting Speed/ Feed rate </t>
  </si>
  <si>
    <t>Helical Gear Shaping</t>
  </si>
  <si>
    <t>Drill Size, Fixtur Design, Machine Speed &amp; Feed</t>
  </si>
  <si>
    <t>Helical Gear Shaving</t>
  </si>
  <si>
    <t>Shaving Machine</t>
  </si>
  <si>
    <t>Jyoti Heat Treat Industries                  Off Loaded Operation</t>
  </si>
  <si>
    <t>Time. Temperature</t>
  </si>
  <si>
    <t>Hard Part Turning</t>
  </si>
  <si>
    <t>Bore U/S or O/S             Length U/S or O/S</t>
  </si>
  <si>
    <t>Bush Pressing</t>
  </si>
  <si>
    <t>Hydraulic pressing</t>
  </si>
  <si>
    <t xml:space="preserve">Bore U/S or O/S          </t>
  </si>
  <si>
    <t>Final Inspection</t>
  </si>
  <si>
    <t>Instruments &amp; Gauges</t>
  </si>
  <si>
    <t>Dimensional Variation</t>
  </si>
  <si>
    <t>As per Final Product Quality Plan</t>
  </si>
  <si>
    <t>Calibrated Instruments</t>
  </si>
  <si>
    <t>Packing Materials</t>
  </si>
  <si>
    <t>Standard Packing as per Packing Work Instructions</t>
  </si>
  <si>
    <t>Type of control plan :       Prototype</t>
  </si>
  <si>
    <t>Pre-Lauch</t>
  </si>
  <si>
    <t>Production</t>
  </si>
  <si>
    <t>Customer Engineering Approval/Date( if Reqd.)</t>
  </si>
  <si>
    <t>Customer Quantity Approval/Date( if Reqd.)</t>
  </si>
  <si>
    <t>Other Approval Date( if reqd.)</t>
  </si>
  <si>
    <t>Part / Process Number</t>
  </si>
  <si>
    <t>Process Name / Operation Description</t>
  </si>
  <si>
    <t>Machine, Device, Jig, Tools for Mfg.</t>
  </si>
  <si>
    <t>Characteristics</t>
  </si>
  <si>
    <t>Spec Char. Class</t>
  </si>
  <si>
    <t>Methods</t>
  </si>
  <si>
    <t>Reaction plan</t>
  </si>
  <si>
    <t>No.</t>
  </si>
  <si>
    <t>Product</t>
  </si>
  <si>
    <t>Process</t>
  </si>
  <si>
    <t>Product / Process specification / Tolerance</t>
  </si>
  <si>
    <t>Evaluation Measurement Technique</t>
  </si>
  <si>
    <t>Sample</t>
  </si>
  <si>
    <t>Control Method</t>
  </si>
  <si>
    <t>Size</t>
  </si>
  <si>
    <t>Freq.</t>
  </si>
  <si>
    <t>Raw Material Receipt &amp; Insp.</t>
  </si>
  <si>
    <t>Inward inspection activity</t>
  </si>
  <si>
    <t>Diameter</t>
  </si>
  <si>
    <t>Dia. 40 to 45 (20MnCr5)</t>
  </si>
  <si>
    <t>Vernier Caliper</t>
  </si>
  <si>
    <t>5 nos</t>
  </si>
  <si>
    <t>Lot</t>
  </si>
  <si>
    <t>As per RMQP.</t>
  </si>
  <si>
    <t>Outsourced Activity</t>
  </si>
  <si>
    <t>Heat</t>
  </si>
  <si>
    <t>Band Saw</t>
  </si>
  <si>
    <t>Outer Diameter</t>
  </si>
  <si>
    <t>Total Length</t>
  </si>
  <si>
    <t>Length</t>
  </si>
  <si>
    <t>ID</t>
  </si>
  <si>
    <t>Depth</t>
  </si>
  <si>
    <t>Inner Diameter</t>
  </si>
  <si>
    <t>1. 1st Piece Approval  2. Inprocess Inspection</t>
  </si>
  <si>
    <t>1st Side CNC Turning</t>
  </si>
  <si>
    <t>Snap gauge</t>
  </si>
  <si>
    <t>29.6 -0.05</t>
  </si>
  <si>
    <t>Plug Gauge</t>
  </si>
  <si>
    <t>Height Gauge</t>
  </si>
  <si>
    <t>36 +0.1/-0.05</t>
  </si>
  <si>
    <t>Profile Projector</t>
  </si>
  <si>
    <t>Radius</t>
  </si>
  <si>
    <t>Groove Width</t>
  </si>
  <si>
    <t>2nd Side CNC Turning</t>
  </si>
  <si>
    <t>OD</t>
  </si>
  <si>
    <t>54.65+0.05</t>
  </si>
  <si>
    <t>Snap Gauge</t>
  </si>
  <si>
    <t>Setting</t>
  </si>
  <si>
    <t>Distance</t>
  </si>
  <si>
    <t>Radius Gauge</t>
  </si>
  <si>
    <t>No of teeth</t>
  </si>
  <si>
    <t>By counting</t>
  </si>
  <si>
    <t>Span Micrometer</t>
  </si>
  <si>
    <t>Root Diameter</t>
  </si>
  <si>
    <t>Visual</t>
  </si>
  <si>
    <t>PCD R/o wrt A</t>
  </si>
  <si>
    <t>Semi Topping Ch</t>
  </si>
  <si>
    <t>Lead &amp; Profile Tester</t>
  </si>
  <si>
    <t>Hole</t>
  </si>
  <si>
    <t>3±0.1</t>
  </si>
  <si>
    <t>Ø3 mm Pin &amp; Height Gauge</t>
  </si>
  <si>
    <t>Angel</t>
  </si>
  <si>
    <t>No Of Holes</t>
  </si>
  <si>
    <t>TTE/TCE</t>
  </si>
  <si>
    <t>Lead Profile Tester</t>
  </si>
  <si>
    <t>Angle</t>
  </si>
  <si>
    <t>R2</t>
  </si>
  <si>
    <t>Heat Treatment</t>
  </si>
  <si>
    <t>Effective Case Depth</t>
  </si>
  <si>
    <t>Macro Case Depth</t>
  </si>
  <si>
    <t>Core Hardness</t>
  </si>
  <si>
    <t>Surface Hardness</t>
  </si>
  <si>
    <t>Air Plug gauge</t>
  </si>
  <si>
    <t>Hyd. Press</t>
  </si>
  <si>
    <t>26.2+0.01/+0.035</t>
  </si>
  <si>
    <t>Face R/O wrt A</t>
  </si>
  <si>
    <t>Bench Center &amp; Micron dial</t>
  </si>
  <si>
    <t>Special Height Gauge</t>
  </si>
  <si>
    <t>Face Parallity</t>
  </si>
  <si>
    <t>---</t>
  </si>
  <si>
    <t>Pre-Dispatch Inspection Report</t>
  </si>
  <si>
    <t>Air Plug Gauge</t>
  </si>
  <si>
    <t>No dents allowed on Spur &amp; Helical Gear</t>
  </si>
  <si>
    <t>Gear Roll Tester &amp; Pokayoke for Spur Gear</t>
  </si>
  <si>
    <t>Packing &amp; Dispatch</t>
  </si>
  <si>
    <t>Revision Details</t>
  </si>
  <si>
    <t>POTENTIAL FAILURE MODE AND EFFECTS ANALYSIS           ( PROCESS FMEA )</t>
  </si>
  <si>
    <t>System/Subsystem:</t>
  </si>
  <si>
    <t>FMEA No. :</t>
  </si>
  <si>
    <t>Customer:</t>
  </si>
  <si>
    <t>Endurance TechnologiesLTD</t>
  </si>
  <si>
    <t>Process Responsibility :</t>
  </si>
  <si>
    <t>Prepared by :</t>
  </si>
  <si>
    <t>Customer Code:</t>
  </si>
  <si>
    <t>(Rev.) :</t>
  </si>
  <si>
    <t>Core Team :</t>
  </si>
  <si>
    <t>Process Function</t>
  </si>
  <si>
    <t>Potential Failure Mode</t>
  </si>
  <si>
    <t>Potential Effect(s) of Failures</t>
  </si>
  <si>
    <t>sev</t>
  </si>
  <si>
    <t>class</t>
  </si>
  <si>
    <t>Potential Cause(s)/Mechanism(s) of Failures</t>
  </si>
  <si>
    <t>Occur</t>
  </si>
  <si>
    <t>Current Process Controls Prevention</t>
  </si>
  <si>
    <t>Current Process Controls Detection</t>
  </si>
  <si>
    <t>Detect</t>
  </si>
  <si>
    <t>RPN</t>
  </si>
  <si>
    <t>Recommended Action(s)</t>
  </si>
  <si>
    <t>Responsibility &amp; Target Completion Date</t>
  </si>
  <si>
    <t>Action Results</t>
  </si>
  <si>
    <t>Requirements</t>
  </si>
  <si>
    <t>Action Taken</t>
  </si>
  <si>
    <t>Sev</t>
  </si>
  <si>
    <t>Occ</t>
  </si>
  <si>
    <t>Det</t>
  </si>
  <si>
    <t>Raw matl. Not of specified grade</t>
  </si>
  <si>
    <t>Reduced Level of performance</t>
  </si>
  <si>
    <t>Mix-up at Supplier end</t>
  </si>
  <si>
    <t>1. Purchase from Approved Sources              2. Colour Coding for Grade on bars at Mfr. end</t>
  </si>
  <si>
    <t>Raw Matl insp. As per Raw matrl. Qualitry plan</t>
  </si>
  <si>
    <t>Bar Cuting</t>
  </si>
  <si>
    <t>Bar Weight more of less than specified</t>
  </si>
  <si>
    <t>Possibility of underfill or overfill during forging</t>
  </si>
  <si>
    <t>Wrong Stooper Setting</t>
  </si>
  <si>
    <t>Bar weighing on weighing balance at specific frequency</t>
  </si>
  <si>
    <t>Wrong material used for Forging</t>
  </si>
  <si>
    <t>Mix-up at Forging</t>
  </si>
  <si>
    <t>1. Approved Forging Supplier  2. Colour Coded Raw Material Bars.</t>
  </si>
  <si>
    <t>Visual Inspection at various stages</t>
  </si>
  <si>
    <t xml:space="preserve">Over Fill </t>
  </si>
  <si>
    <t xml:space="preserve">More stock to be remove for next operation </t>
  </si>
  <si>
    <t xml:space="preserve">Die Clearance 
Forging Temp. 
Hammer Blows Time </t>
  </si>
  <si>
    <t>Weighing of bars before heating</t>
  </si>
  <si>
    <t>Visual inspection of forging</t>
  </si>
  <si>
    <t>Under Filling</t>
  </si>
  <si>
    <t xml:space="preserve">Unclean patch marks </t>
  </si>
  <si>
    <t>Cut weight not as per specification</t>
  </si>
  <si>
    <t>Outer Diameter u/s</t>
  </si>
  <si>
    <t>Chances of u/c during next operation</t>
  </si>
  <si>
    <t xml:space="preserve">1. Improper Setting
</t>
  </si>
  <si>
    <t>1st Piece approval</t>
  </si>
  <si>
    <t>1. Inprocess Inspection        2. 100% insp. By snap gauge</t>
  </si>
  <si>
    <t>Outside Diameter o/s</t>
  </si>
  <si>
    <t>More stock for next operation</t>
  </si>
  <si>
    <t xml:space="preserve">1. Improper Setting
2. Tool Wear                                                         </t>
  </si>
  <si>
    <t xml:space="preserve">1. Inprocess Inspection  </t>
  </si>
  <si>
    <t>Groove Dia O/s</t>
  </si>
  <si>
    <t>Loose Fitment with mating part</t>
  </si>
  <si>
    <t xml:space="preserve">1. Inprocess Inspection        </t>
  </si>
  <si>
    <t>Groove Dia U/s</t>
  </si>
  <si>
    <t>Tight fitment with mating part</t>
  </si>
  <si>
    <t xml:space="preserve">1. Improper Setting
                                                     </t>
  </si>
  <si>
    <t>1ST Piece approval</t>
  </si>
  <si>
    <t>Other Dimensions variation.</t>
  </si>
  <si>
    <t>No Significant effect</t>
  </si>
  <si>
    <t>1.Improper SETTING 2.Tool wear</t>
  </si>
  <si>
    <t>Bore Dia O/s</t>
  </si>
  <si>
    <t>Excessive Clearance with Teeth cutting fixtures.
Reduced gear accuracies.</t>
  </si>
  <si>
    <t>Improper Setting</t>
  </si>
  <si>
    <t>1. Inprocess Inspection        2. 100% insp. By Plug gauge</t>
  </si>
  <si>
    <t>Bore Dia U/s</t>
  </si>
  <si>
    <t>Component not Qualify on Fixtures</t>
  </si>
  <si>
    <t>Improper Setting
Tool Wear</t>
  </si>
  <si>
    <t>Outer Diameter &amp; Length u/s or o/s</t>
  </si>
  <si>
    <t>Fitment Problem</t>
  </si>
  <si>
    <t>1. Improper Setting
2. Tool Wear</t>
  </si>
  <si>
    <t>Face &amp; OD R/O out of control</t>
  </si>
  <si>
    <t>Poor accuracy of gear</t>
  </si>
  <si>
    <t>1. Improper Boring of jaw                                2. Improper tooling</t>
  </si>
  <si>
    <t>Span u/s</t>
  </si>
  <si>
    <t>Noise due to excessive backlash</t>
  </si>
  <si>
    <t>1. Improper Setting        2. Loose bolts of size setting mechanism</t>
  </si>
  <si>
    <t>1. 1st piece approval              2. Proper bolt tightening</t>
  </si>
  <si>
    <t>100% inspection of span size by operator</t>
  </si>
  <si>
    <t>Span o/s</t>
  </si>
  <si>
    <t>fitment problem at assembly</t>
  </si>
  <si>
    <t>DOP u/s</t>
  </si>
  <si>
    <t>Chances of unclean during shaving operation</t>
  </si>
  <si>
    <t>DOP o/s</t>
  </si>
  <si>
    <t>chances of cutter damage during shaving operation</t>
  </si>
  <si>
    <t>Deburring</t>
  </si>
  <si>
    <t>Fitment Problem at Assembly</t>
  </si>
  <si>
    <t>Operator Training</t>
  </si>
  <si>
    <t>100% Visual Inspection</t>
  </si>
  <si>
    <t>Improper (u/s or o/s) drilling</t>
  </si>
  <si>
    <t>Wrong Drill Size used</t>
  </si>
  <si>
    <t>C. D. u/s or o/s</t>
  </si>
  <si>
    <t>Improper Fixture</t>
  </si>
  <si>
    <t>Preventive maintainance record of Fixture</t>
  </si>
  <si>
    <t>Drill Opening at wrong location</t>
  </si>
  <si>
    <t>Damage to Gear Teeth</t>
  </si>
  <si>
    <t>1. Locating Pin in Fixture                 2. Preventive maintainance record of Fixture</t>
  </si>
  <si>
    <t>Poka-yoke</t>
  </si>
  <si>
    <t>Burr at Drilling</t>
  </si>
  <si>
    <t>Weared Debuuring Cutter</t>
  </si>
  <si>
    <t>Excessive Profile Error</t>
  </si>
  <si>
    <t>Increased noise level.</t>
  </si>
  <si>
    <t>-</t>
  </si>
  <si>
    <t>Improper Tool /
  Fixture Setting.
Inaccurate Tool.</t>
  </si>
  <si>
    <t>Excessive Lead Error</t>
  </si>
  <si>
    <t>Improper M/c /
  Fixture Setting.</t>
  </si>
  <si>
    <t>Total Length, Bore Dia. u/s</t>
  </si>
  <si>
    <t>1. Tool Wear                  2. Wrong Offset</t>
  </si>
  <si>
    <t xml:space="preserve">1.100% Inprocess Inspection by apg </t>
  </si>
  <si>
    <t>Total Length, Bore Dia. o/s</t>
  </si>
  <si>
    <t>Wrong Offset</t>
  </si>
  <si>
    <t xml:space="preserve">1.100% Inprocess Inspection by APG </t>
  </si>
  <si>
    <t>Wrong Inspection of parts</t>
  </si>
  <si>
    <t>Wrong Part Dispatch to Customer</t>
  </si>
  <si>
    <t>1. Non Calibrated Instruments                   2. Untrained Inspector</t>
  </si>
  <si>
    <t>1. On-Time Calibration            2. Inspector Training</t>
  </si>
  <si>
    <t>1. Pre-Dispatch Insp. Report</t>
  </si>
  <si>
    <t>Improper Oiling</t>
  </si>
  <si>
    <t xml:space="preserve">Rusty Parts                        </t>
  </si>
  <si>
    <t>Untrained Packing Operator</t>
  </si>
  <si>
    <t>1. Packing Work Instructions          2. Operator Training</t>
  </si>
  <si>
    <t>Improper Packing</t>
  </si>
  <si>
    <t>Damage to the components</t>
  </si>
  <si>
    <t xml:space="preserve">  STATISTICAL PROCESS CONTROL STUDY</t>
  </si>
  <si>
    <t>PART NAME       :</t>
  </si>
  <si>
    <t>INSTRUMENT   :</t>
  </si>
  <si>
    <t>L.COUNT           :</t>
  </si>
  <si>
    <t>0.001MM</t>
  </si>
  <si>
    <t>PART NO.             :</t>
  </si>
  <si>
    <t>SPECIFIC             :</t>
  </si>
  <si>
    <t>MACHINE         :</t>
  </si>
  <si>
    <t>SAMPLE SIZE     :</t>
  </si>
  <si>
    <t>50nos</t>
  </si>
  <si>
    <t>OPERATION      :</t>
  </si>
  <si>
    <t>NO.OF DECIMALS:</t>
  </si>
  <si>
    <t>DATA COLLECTION: -</t>
  </si>
  <si>
    <t>SNO.</t>
  </si>
  <si>
    <t>U.T.L.</t>
  </si>
  <si>
    <t>SAMPLE</t>
  </si>
  <si>
    <t>D2</t>
  </si>
  <si>
    <t>A2</t>
  </si>
  <si>
    <t>D4</t>
  </si>
  <si>
    <t>1</t>
  </si>
  <si>
    <t>2.560</t>
  </si>
  <si>
    <t>3.270</t>
  </si>
  <si>
    <t>2</t>
  </si>
  <si>
    <t>1.880</t>
  </si>
  <si>
    <t>L.T.L.</t>
  </si>
  <si>
    <t>3</t>
  </si>
  <si>
    <t>1.020</t>
  </si>
  <si>
    <t>2.570</t>
  </si>
  <si>
    <t>4</t>
  </si>
  <si>
    <t>0.730</t>
  </si>
  <si>
    <t>2.230</t>
  </si>
  <si>
    <t>5</t>
  </si>
  <si>
    <t>0.590</t>
  </si>
  <si>
    <t>2.110</t>
  </si>
  <si>
    <r>
      <t>X</t>
    </r>
    <r>
      <rPr>
        <sz val="6"/>
        <rFont val="Arial"/>
        <family val="2"/>
      </rPr>
      <t>LARGE</t>
    </r>
  </si>
  <si>
    <t>Xmax.   =</t>
  </si>
  <si>
    <r>
      <t>X</t>
    </r>
    <r>
      <rPr>
        <sz val="6"/>
        <rFont val="Arial"/>
        <family val="2"/>
      </rPr>
      <t>SMALL</t>
    </r>
  </si>
  <si>
    <t>Xmin.    =</t>
  </si>
  <si>
    <t>RANGE</t>
  </si>
  <si>
    <t>R - BAR =</t>
  </si>
  <si>
    <t>AVG.</t>
  </si>
  <si>
    <t>X - BAR =</t>
  </si>
  <si>
    <t>Process Width ( P )    =</t>
  </si>
  <si>
    <t>Specification Width(S)         =</t>
  </si>
  <si>
    <t>Index (K)={2 x (D-XBAR)/S} =</t>
  </si>
  <si>
    <t>INTERVAL</t>
  </si>
  <si>
    <t>FREQ.</t>
  </si>
  <si>
    <t>CU. FREQ.</t>
  </si>
  <si>
    <t>Design Centre ( D )     =</t>
  </si>
  <si>
    <t>Interval                               =</t>
  </si>
  <si>
    <t>Selecting no. of classes     =</t>
  </si>
  <si>
    <t>Starting Point               =</t>
  </si>
  <si>
    <t>No. of readings                   =</t>
  </si>
  <si>
    <t>Shift Of 'X-BAR' from 'D'      =</t>
  </si>
  <si>
    <r>
      <t>U.C.L.</t>
    </r>
    <r>
      <rPr>
        <sz val="6"/>
        <rFont val="Arial"/>
        <family val="2"/>
      </rPr>
      <t xml:space="preserve">XBAR                  </t>
    </r>
    <r>
      <rPr>
        <sz val="10"/>
        <rFont val="Arial"/>
        <family val="2"/>
      </rPr>
      <t>=</t>
    </r>
  </si>
  <si>
    <r>
      <t>L.C.L.</t>
    </r>
    <r>
      <rPr>
        <sz val="6"/>
        <rFont val="Arial"/>
        <family val="2"/>
      </rPr>
      <t xml:space="preserve">XBAR              </t>
    </r>
    <r>
      <rPr>
        <sz val="10"/>
        <rFont val="Arial"/>
        <family val="2"/>
      </rPr>
      <t xml:space="preserve">   =</t>
    </r>
  </si>
  <si>
    <r>
      <t>U.C.L.</t>
    </r>
    <r>
      <rPr>
        <sz val="6"/>
        <rFont val="Arial"/>
        <family val="2"/>
      </rPr>
      <t xml:space="preserve">RBAR             </t>
    </r>
    <r>
      <rPr>
        <sz val="10"/>
        <rFont val="Arial"/>
        <family val="2"/>
      </rPr>
      <t xml:space="preserve">   =</t>
    </r>
  </si>
  <si>
    <r>
      <t>L.C.L.</t>
    </r>
    <r>
      <rPr>
        <sz val="6"/>
        <rFont val="Arial"/>
        <family val="2"/>
      </rPr>
      <t xml:space="preserve">RBAR               </t>
    </r>
    <r>
      <rPr>
        <sz val="10"/>
        <rFont val="Arial"/>
        <family val="2"/>
      </rPr>
      <t xml:space="preserve">   =</t>
    </r>
  </si>
  <si>
    <t>Std.Dev."σ"=</t>
  </si>
  <si>
    <t>Cp=(S/6σ)=</t>
  </si>
  <si>
    <t>Cpk={1-K}xCp)=</t>
  </si>
  <si>
    <t>Part Number</t>
  </si>
  <si>
    <t>Part Name</t>
  </si>
  <si>
    <t>Specification</t>
  </si>
  <si>
    <t>K1</t>
  </si>
  <si>
    <t>Tolerance</t>
  </si>
  <si>
    <t>S R AUTO                                               PARTS</t>
  </si>
  <si>
    <t>QUALIFIED LABORATORY
FOR TESTING &amp; CALIBRATION</t>
  </si>
  <si>
    <t>Sr. No.</t>
  </si>
  <si>
    <t>Approved Agencies For Testing And Calibration</t>
  </si>
  <si>
    <t>Testing/Calibration</t>
  </si>
  <si>
    <t>Equipment Used</t>
  </si>
  <si>
    <t>NABL Accreditiation</t>
  </si>
  <si>
    <t xml:space="preserve">Reliance Calibration </t>
  </si>
  <si>
    <t xml:space="preserve">Calibration of measuring </t>
  </si>
  <si>
    <t>Slip  Gauge,</t>
  </si>
  <si>
    <t>Laboratory</t>
  </si>
  <si>
    <t>instruments and temp.</t>
  </si>
  <si>
    <t>Accessories,</t>
  </si>
  <si>
    <t>controllers</t>
  </si>
  <si>
    <t>Universal calibrator</t>
  </si>
  <si>
    <t>GSD Lab</t>
  </si>
  <si>
    <t>chemical and jominy testing</t>
  </si>
  <si>
    <t>Spectro analyser</t>
  </si>
  <si>
    <t>Rockwell Hardness Tester</t>
  </si>
  <si>
    <t>PREPARED BY:</t>
  </si>
  <si>
    <t>APPROVED BY:</t>
  </si>
  <si>
    <r>
      <t xml:space="preserve">                          </t>
    </r>
    <r>
      <rPr>
        <b/>
        <sz val="10"/>
        <rFont val="Arial"/>
        <family val="2"/>
      </rPr>
      <t>Customer Name:</t>
    </r>
    <r>
      <rPr>
        <sz val="10"/>
        <rFont val="Arial"/>
        <family val="2"/>
      </rPr>
      <t xml:space="preserve"> ENDURANCE TECHNOLOGIES LTD</t>
    </r>
  </si>
  <si>
    <t>Name of Instruments/ Gauges</t>
  </si>
  <si>
    <t>Size/Range mm</t>
  </si>
  <si>
    <t xml:space="preserve">Least Count </t>
  </si>
  <si>
    <t>ID NO.</t>
  </si>
  <si>
    <t>Freq. of Calibration</t>
  </si>
  <si>
    <t>0-300</t>
  </si>
  <si>
    <t>1 Year</t>
  </si>
  <si>
    <t>Digital Vernier</t>
  </si>
  <si>
    <t>0-200</t>
  </si>
  <si>
    <t>SR2/DVC/05</t>
  </si>
  <si>
    <t>6 Months</t>
  </si>
  <si>
    <t>Bench Centre</t>
  </si>
  <si>
    <t>SR2/BC/01</t>
  </si>
  <si>
    <t>Surface Hardness Tester</t>
  </si>
  <si>
    <t>SR2/SRT/01</t>
  </si>
  <si>
    <t>Plunger Dial</t>
  </si>
  <si>
    <t>0-1</t>
  </si>
  <si>
    <t>SR2/PDI/16</t>
  </si>
  <si>
    <t>Lever Dial</t>
  </si>
  <si>
    <t>0-0.8</t>
  </si>
  <si>
    <t>SR2/LD/07</t>
  </si>
  <si>
    <t>0-25</t>
  </si>
  <si>
    <t>SR2/SMIC/15</t>
  </si>
  <si>
    <t>Outside Micrometer</t>
  </si>
  <si>
    <t>50-75</t>
  </si>
  <si>
    <t>SR2/OM/14</t>
  </si>
  <si>
    <t>SR2/RG/01</t>
  </si>
  <si>
    <t xml:space="preserve"> 1 Year</t>
  </si>
  <si>
    <t>2 Year</t>
  </si>
  <si>
    <t>Surface Roughness Tester</t>
  </si>
  <si>
    <t>SR2/LPT/01</t>
  </si>
  <si>
    <t xml:space="preserve">     1 Year</t>
  </si>
  <si>
    <t>SR2/PG/EG/01N2</t>
  </si>
  <si>
    <t>546/24-1</t>
  </si>
  <si>
    <t>SR2/PG/EG/02</t>
  </si>
  <si>
    <t>54.65 +0.05</t>
  </si>
  <si>
    <r>
      <t>Air Plug</t>
    </r>
    <r>
      <rPr>
        <sz val="10"/>
        <color indexed="8"/>
        <rFont val="Verdana"/>
        <family val="2"/>
      </rPr>
      <t xml:space="preserve"> Gauge</t>
    </r>
  </si>
  <si>
    <t>30.00+0.021</t>
  </si>
  <si>
    <t>26.210-26.235</t>
  </si>
  <si>
    <r>
      <t>Signature:</t>
    </r>
    <r>
      <rPr>
        <sz val="10"/>
        <rFont val="Arial"/>
        <family val="2"/>
      </rPr>
      <t xml:space="preserve"> </t>
    </r>
  </si>
  <si>
    <t>CHECKING AIDS LIST</t>
  </si>
  <si>
    <t>(For Instruments, Gauges &amp; Inspection / Test Equipments)</t>
  </si>
  <si>
    <t>REMARK:</t>
  </si>
  <si>
    <t>Chamfer</t>
  </si>
  <si>
    <t>50HRC(0.47-0.68mm)</t>
  </si>
  <si>
    <t>59HRC(0.2-0.3mm)</t>
  </si>
  <si>
    <t>35-45 HRC</t>
  </si>
  <si>
    <t>59-69 HRC</t>
  </si>
  <si>
    <t>PCD Runout</t>
  </si>
  <si>
    <t>CONTOUR</t>
  </si>
  <si>
    <t>APG</t>
  </si>
  <si>
    <t>MTC</t>
  </si>
  <si>
    <t>HARDNESS TESTER</t>
  </si>
  <si>
    <t xml:space="preserve">Key Date : </t>
  </si>
  <si>
    <t>0.5X45°</t>
  </si>
  <si>
    <t>Ø3 mm Pin &amp; Profile projector/CMM</t>
  </si>
  <si>
    <t>CMM</t>
  </si>
  <si>
    <t>SR2/DHG/01</t>
  </si>
  <si>
    <t>43.27-0.1</t>
  </si>
  <si>
    <t>MODULE</t>
  </si>
  <si>
    <t>2/1.5</t>
  </si>
  <si>
    <t>BY CALCULATION</t>
  </si>
  <si>
    <t>INSPECTION AGREEMENT</t>
  </si>
  <si>
    <t>Customer : ETL (Transmission Divison)</t>
  </si>
  <si>
    <t>Sl.. No.</t>
  </si>
  <si>
    <t>Parameter</t>
  </si>
  <si>
    <t>Inspection method</t>
  </si>
  <si>
    <t>Frequency</t>
  </si>
  <si>
    <t>In Process</t>
  </si>
  <si>
    <t>Who will Inspect</t>
  </si>
  <si>
    <t>PDI</t>
  </si>
  <si>
    <t>1/SETTING</t>
  </si>
  <si>
    <t>Operator and QA engineer</t>
  </si>
  <si>
    <t>5/LOT</t>
  </si>
  <si>
    <t>QA ENGINEER</t>
  </si>
  <si>
    <t>─</t>
  </si>
  <si>
    <t>1/HOUR</t>
  </si>
  <si>
    <t>1/LOT</t>
  </si>
  <si>
    <t>MATERIAL</t>
  </si>
  <si>
    <t>20MnCr5</t>
  </si>
  <si>
    <t>Rough drilling</t>
  </si>
  <si>
    <t>ID U/S</t>
  </si>
  <si>
    <t>Excess stock for turning</t>
  </si>
  <si>
    <t>Tool wear</t>
  </si>
  <si>
    <t>Tool life monitoring</t>
  </si>
  <si>
    <t>inprocess inspection at defined frequency</t>
  </si>
  <si>
    <r>
      <rPr>
        <b/>
        <sz val="12"/>
        <rFont val="Garamond"/>
        <family val="1"/>
      </rPr>
      <t>PART NAME :-</t>
    </r>
    <r>
      <rPr>
        <sz val="12"/>
        <rFont val="Garamond"/>
        <family val="1"/>
      </rPr>
      <t xml:space="preserve">   Engine Gear With Bush</t>
    </r>
  </si>
  <si>
    <t>Part Number / Latest Change Level: C304005010</t>
  </si>
  <si>
    <r>
      <t xml:space="preserve">Part Name / Description: </t>
    </r>
    <r>
      <rPr>
        <sz val="10"/>
        <rFont val="Arial"/>
        <family val="2"/>
      </rPr>
      <t>ENGINE GEAR WITH BUSH</t>
    </r>
  </si>
  <si>
    <t>1)STOPPER SETTING, 2) BLED LIFE</t>
  </si>
  <si>
    <t>1)FURNACE TEMP, 2)DIE LIFE, 3)HAMER CAPACITY</t>
  </si>
  <si>
    <t>1)FEED 2)SPEED 3)OIL CONCENTRATION 4)INSERT CORNER FREQUENCY</t>
  </si>
  <si>
    <t>Spur Gear Hobbing</t>
  </si>
  <si>
    <t>Hobbing Machine</t>
  </si>
  <si>
    <t>Resting &amp; clamping face out, ID Undersize/oversize</t>
  </si>
  <si>
    <t>AS PER PROCESS PLAN</t>
  </si>
  <si>
    <t xml:space="preserve">LOCATION OF IDENTIFICATION </t>
  </si>
  <si>
    <t>Groove Dia Undersize/oversize</t>
  </si>
  <si>
    <t>CUTTER RUNOUT, MANDRILL RUNOUT,CENTER RUNOUT, RESHARPNING FREQUENCY,NO OF PASSES.</t>
  </si>
  <si>
    <t>INCOMPLETE OPERATION</t>
  </si>
  <si>
    <t>OD&amp;LENGTH OVERSIZE/UNDERSIZE, HARDNESS HIGH/LOW</t>
  </si>
  <si>
    <t>1) PRESS LOAD 2)DOLLY CONDITION</t>
  </si>
  <si>
    <t>Rusty, Dent, Damage</t>
  </si>
  <si>
    <t xml:space="preserve">Packing &amp; Dispatch </t>
  </si>
  <si>
    <t>Knowledge about packing &amp; Logistics</t>
  </si>
  <si>
    <t>SR2/FMEA/57</t>
  </si>
  <si>
    <t>Part Number: C304005010</t>
  </si>
  <si>
    <t>Identification</t>
  </si>
  <si>
    <t>Identification not as per define standerd</t>
  </si>
  <si>
    <t>Material traceblity become deficult</t>
  </si>
  <si>
    <t>Lack of awareness of identification code</t>
  </si>
  <si>
    <t>Set up approval</t>
  </si>
  <si>
    <t>1.In-process inspection report
2.1st piece approval report</t>
  </si>
  <si>
    <t>Surface Hardness high or low</t>
  </si>
  <si>
    <t>Performance reduce</t>
  </si>
  <si>
    <t>SC</t>
  </si>
  <si>
    <t>1.Tempring cycle not set.</t>
  </si>
  <si>
    <t>Tempring cycleto be freeze</t>
  </si>
  <si>
    <t>Core Hardness high or low</t>
  </si>
  <si>
    <t>1.Carbon percentage low in raw material</t>
  </si>
  <si>
    <t>3rd party inspection of raw material</t>
  </si>
  <si>
    <t>Effective Case Depth high orl low</t>
  </si>
  <si>
    <t>1.Improper carborising cycle</t>
  </si>
  <si>
    <t>Caborising cycle to be freeze</t>
  </si>
  <si>
    <t xml:space="preserve">Microstructure at Case not as per requirement </t>
  </si>
  <si>
    <t>Microstructure at Core not as per requirement</t>
  </si>
  <si>
    <t>RA percentage high or low</t>
  </si>
  <si>
    <t>1.Inward Inspection report.</t>
  </si>
  <si>
    <t>1.Supplier TC report.</t>
  </si>
  <si>
    <t>In-complete bush press</t>
  </si>
  <si>
    <t>Assembly fitment problem</t>
  </si>
  <si>
    <t>1.Low Hydraulic pressure.
2.Improper pressing dowli.</t>
  </si>
  <si>
    <t>Hydraulic  pressure set .</t>
  </si>
  <si>
    <t>1.1st piece inspection report.
2.In-Process inspection report</t>
  </si>
  <si>
    <t>Bush ID Boring</t>
  </si>
  <si>
    <t>Inner Diameter O/S or U/S</t>
  </si>
  <si>
    <t>Programme control</t>
  </si>
  <si>
    <t>Ra at high or low</t>
  </si>
  <si>
    <t>Bush life reduce</t>
  </si>
  <si>
    <t>1.Insert warn out.
2.Improper boring bar .</t>
  </si>
  <si>
    <t>Create vibration during running</t>
  </si>
  <si>
    <t>1.Out resting</t>
  </si>
  <si>
    <t>Set up approval report</t>
  </si>
  <si>
    <t>Create noise during running</t>
  </si>
  <si>
    <t>1.Out clamping</t>
  </si>
  <si>
    <t>If not as per specification reject &amp; return to supplier.</t>
  </si>
  <si>
    <t>If not as per specification inform to suppler &amp; Take action plan</t>
  </si>
  <si>
    <t>As per off-loaded Control Plan(QF/MR/39)</t>
  </si>
  <si>
    <t>Feed</t>
  </si>
  <si>
    <t>Life</t>
  </si>
  <si>
    <t>Mis-Match</t>
  </si>
  <si>
    <t>0.5 Max</t>
  </si>
  <si>
    <t>Hammer Type</t>
  </si>
  <si>
    <t>STD</t>
  </si>
  <si>
    <t>1.Supplier Setup approval report</t>
  </si>
  <si>
    <t>Die Clerance</t>
  </si>
  <si>
    <t>0.5 MAX</t>
  </si>
  <si>
    <t>Temp-</t>
  </si>
  <si>
    <t>Temp Controller</t>
  </si>
  <si>
    <t>Time</t>
  </si>
  <si>
    <t>2Hrs</t>
  </si>
  <si>
    <t>Timmer</t>
  </si>
  <si>
    <t>Stroke</t>
  </si>
  <si>
    <t>Count</t>
  </si>
  <si>
    <t>Colling Media</t>
  </si>
  <si>
    <t>1. 1st Piece Approval                                    2. Inprocess Inspection</t>
  </si>
  <si>
    <t>U-Drill</t>
  </si>
  <si>
    <t xml:space="preserve">Speed </t>
  </si>
  <si>
    <t>Machine Control</t>
  </si>
  <si>
    <t>By Count</t>
  </si>
  <si>
    <t>If found any NC stop the machine &amp; Inform to  Line Leader</t>
  </si>
  <si>
    <t xml:space="preserve">CNC Turning 1st Side
</t>
  </si>
  <si>
    <t>Chamfer Dia.</t>
  </si>
  <si>
    <t>Hr</t>
  </si>
  <si>
    <t>If found any NC Inform to line Leader</t>
  </si>
  <si>
    <t>Radius Gauge/Contracer</t>
  </si>
  <si>
    <t>Profile Projector/Contracer</t>
  </si>
  <si>
    <t>Contracer</t>
  </si>
  <si>
    <t>Height  Gauge</t>
  </si>
  <si>
    <t>Insert</t>
  </si>
  <si>
    <t>Programme Control</t>
  </si>
  <si>
    <t>Speed</t>
  </si>
  <si>
    <t>Boring Bar-Dia.</t>
  </si>
  <si>
    <t>Insert-</t>
  </si>
  <si>
    <t>Life-</t>
  </si>
  <si>
    <t xml:space="preserve">Groove </t>
  </si>
  <si>
    <t>Type of Jaw</t>
  </si>
  <si>
    <t>5-6</t>
  </si>
  <si>
    <t>Day/Setting</t>
  </si>
  <si>
    <t>43.17+0.05</t>
  </si>
  <si>
    <t>36.0+0.10</t>
  </si>
  <si>
    <t>R0.5</t>
  </si>
  <si>
    <t>53.65-0.10</t>
  </si>
  <si>
    <t>1.10X45°</t>
  </si>
  <si>
    <t>R0.80</t>
  </si>
  <si>
    <t>34.95+0.05</t>
  </si>
  <si>
    <t>32.80±0.05</t>
  </si>
  <si>
    <t>53.65+0.05</t>
  </si>
  <si>
    <t>Height Gauge/Contracer</t>
  </si>
  <si>
    <t>31.30+0.10</t>
  </si>
  <si>
    <t>45°</t>
  </si>
  <si>
    <t>Indentification Mark</t>
  </si>
  <si>
    <t>Punching Machine</t>
  </si>
  <si>
    <t>Identification Code</t>
  </si>
  <si>
    <t>A</t>
  </si>
  <si>
    <t>J6</t>
  </si>
  <si>
    <t>SR Auto Parts</t>
  </si>
  <si>
    <t>Year of mfg.</t>
  </si>
  <si>
    <t>Month of Mfg.</t>
  </si>
  <si>
    <t>Date of Mfg.</t>
  </si>
  <si>
    <t>Raw Material Code</t>
  </si>
  <si>
    <t>Gear Roll tester</t>
  </si>
  <si>
    <t>Lead &amp; Profile</t>
  </si>
  <si>
    <t>Class-8(DIN-3961)</t>
  </si>
  <si>
    <t>Gear tester</t>
  </si>
  <si>
    <t>Burr,Dent,damage</t>
  </si>
  <si>
    <t>Not Allowed</t>
  </si>
  <si>
    <t xml:space="preserve">Hob </t>
  </si>
  <si>
    <t>History Card</t>
  </si>
  <si>
    <t>Oil</t>
  </si>
  <si>
    <t>Straight Cut</t>
  </si>
  <si>
    <t>Test Certificate</t>
  </si>
  <si>
    <t>Fixture Runout/Faceout</t>
  </si>
  <si>
    <t>Span Over 4 teeth</t>
  </si>
  <si>
    <t>21.25+0.02</t>
  </si>
  <si>
    <t>48.90-0.20</t>
  </si>
  <si>
    <t>0.5x45°</t>
  </si>
  <si>
    <t>Class-9(DIN-3961)</t>
  </si>
  <si>
    <t>0.01 max</t>
  </si>
  <si>
    <t>Lead &amp; profile</t>
  </si>
  <si>
    <t>Mandrel Runout &amp; Face out</t>
  </si>
  <si>
    <t>Shaving Cutter</t>
  </si>
  <si>
    <t>Plunge</t>
  </si>
  <si>
    <t>Cutter Faceout</t>
  </si>
  <si>
    <t>Centre Runout(Both)</t>
  </si>
  <si>
    <t>No Of Passes</t>
  </si>
  <si>
    <t>Helical Gear Shapping-23T</t>
  </si>
  <si>
    <t>16.57+0.02</t>
  </si>
  <si>
    <t>36.61-0.2</t>
  </si>
  <si>
    <t>0.25x45°</t>
  </si>
  <si>
    <t>Cutter type</t>
  </si>
  <si>
    <t>Disc Type Helical Cutter</t>
  </si>
  <si>
    <t>No of Cut</t>
  </si>
  <si>
    <t>Dial Stand &amp; 0.002 Dial</t>
  </si>
  <si>
    <t>By Cam</t>
  </si>
  <si>
    <t>Gear Shaving-23T</t>
  </si>
  <si>
    <t>5.0±0.10</t>
  </si>
  <si>
    <t>10.60±0.15</t>
  </si>
  <si>
    <t>17.20±0.10</t>
  </si>
  <si>
    <t>97° &amp; 83°</t>
  </si>
  <si>
    <t>Hole Dia.</t>
  </si>
  <si>
    <t>1.50±0.10</t>
  </si>
  <si>
    <t>Drill Size</t>
  </si>
  <si>
    <t>Burr at ID</t>
  </si>
  <si>
    <t>16.52±0.010</t>
  </si>
  <si>
    <t>Forging And Shotblasting</t>
  </si>
  <si>
    <t>Scale Pits</t>
  </si>
  <si>
    <t>Not allowded</t>
  </si>
  <si>
    <t>Inner Dia</t>
  </si>
  <si>
    <t>Air Plug gauge/Bore Gauge</t>
  </si>
  <si>
    <t>If found NC Inform to Line Leader</t>
  </si>
  <si>
    <t>Ra at ID</t>
  </si>
  <si>
    <t>SRT</t>
  </si>
  <si>
    <t>Face runout w.r.t A</t>
  </si>
  <si>
    <t>PCD Runout w.r.t A</t>
  </si>
  <si>
    <t>0.02/0.04</t>
  </si>
  <si>
    <t>Gear Roll Tester</t>
  </si>
  <si>
    <t>Boring Bar Dia.</t>
  </si>
  <si>
    <t xml:space="preserve">Jyoti Heat </t>
  </si>
  <si>
    <t>Inward Inspection Report</t>
  </si>
  <si>
    <t>1.If Found any NC Contact to Supplier take action plan fo rsame.</t>
  </si>
  <si>
    <t>1.Supplier TC
2.perodically 3rd Partry Verification</t>
  </si>
  <si>
    <t>Microstructure at Case</t>
  </si>
  <si>
    <t>Tempered Martensite No Carbides Allowed</t>
  </si>
  <si>
    <t>Microscope</t>
  </si>
  <si>
    <t>Microstructure at Core</t>
  </si>
  <si>
    <t>Low Carbon tempered Martensite</t>
  </si>
  <si>
    <t>1.As per inward inspection report</t>
  </si>
  <si>
    <t>Scale, Rust, Dent, Damage</t>
  </si>
  <si>
    <t>RA%</t>
  </si>
  <si>
    <t>Not allowed</t>
  </si>
  <si>
    <t>Pressure</t>
  </si>
  <si>
    <t xml:space="preserve">Bush ID Boring
</t>
  </si>
  <si>
    <t>Dial Comparator</t>
  </si>
  <si>
    <r>
      <t>34.54</t>
    </r>
    <r>
      <rPr>
        <sz val="10"/>
        <rFont val="Calibri"/>
        <family val="2"/>
      </rPr>
      <t>±</t>
    </r>
    <r>
      <rPr>
        <sz val="8"/>
        <rFont val="Arial"/>
        <family val="2"/>
      </rPr>
      <t>0.02</t>
    </r>
  </si>
  <si>
    <r>
      <t>53.45</t>
    </r>
    <r>
      <rPr>
        <sz val="10"/>
        <rFont val="Calibri"/>
        <family val="2"/>
      </rPr>
      <t>±</t>
    </r>
    <r>
      <rPr>
        <sz val="10"/>
        <rFont val="Arial"/>
        <family val="2"/>
      </rPr>
      <t>0.04</t>
    </r>
  </si>
  <si>
    <t>height Gauge</t>
  </si>
  <si>
    <t>APG/CMM</t>
  </si>
  <si>
    <t>29.5/29.55</t>
  </si>
  <si>
    <t>31.30/31.40</t>
  </si>
  <si>
    <t>Parallity</t>
  </si>
  <si>
    <t>Comparator Stand</t>
  </si>
  <si>
    <t>34.508/34.57</t>
  </si>
  <si>
    <t>53.5-0.1</t>
  </si>
  <si>
    <t>Drill Dia</t>
  </si>
  <si>
    <t>By count</t>
  </si>
  <si>
    <t>36.41/36.61</t>
  </si>
  <si>
    <t>Span 4T</t>
  </si>
  <si>
    <t>16.51/16.56</t>
  </si>
  <si>
    <t>Disc Micrometer</t>
  </si>
  <si>
    <t xml:space="preserve">PCD R/o </t>
  </si>
  <si>
    <t>0.028/0.088</t>
  </si>
  <si>
    <t>Gear roll tester</t>
  </si>
  <si>
    <t>NO OF Teeth</t>
  </si>
  <si>
    <t>54.60/54.8</t>
  </si>
  <si>
    <t>21.25/21.30</t>
  </si>
  <si>
    <t>PCD R/O</t>
  </si>
  <si>
    <t>Dent And Damage</t>
  </si>
  <si>
    <t>Packing&amp; Dispatch</t>
  </si>
  <si>
    <t xml:space="preserve">Carogated Box </t>
  </si>
  <si>
    <t>No of component per box</t>
  </si>
  <si>
    <t>Oil test report</t>
  </si>
  <si>
    <t>Baral</t>
  </si>
  <si>
    <t>Identification tag</t>
  </si>
  <si>
    <t>Box</t>
  </si>
  <si>
    <t>Control Plan Number : SR2/CP/57</t>
  </si>
  <si>
    <t>Part Description: Engine Gear With Bush</t>
  </si>
  <si>
    <t xml:space="preserve">Date(Orig.)
15.02.19  </t>
  </si>
  <si>
    <t>UNIT-II, S94,                                                MIDC - BHOSARI,                                  PUNE</t>
  </si>
  <si>
    <t>C304005010</t>
  </si>
  <si>
    <t>Corner Dia</t>
  </si>
  <si>
    <t>Verniercalliper</t>
  </si>
  <si>
    <t>30+0.021</t>
  </si>
  <si>
    <t xml:space="preserve">Chamfer </t>
  </si>
  <si>
    <r>
      <t>0.5</t>
    </r>
    <r>
      <rPr>
        <sz val="10"/>
        <rFont val="Calibri"/>
        <family val="2"/>
      </rPr>
      <t>×45°</t>
    </r>
  </si>
  <si>
    <t>OD Chamfer</t>
  </si>
  <si>
    <t>Hole Distance</t>
  </si>
  <si>
    <t>3mm Pin and height gauge</t>
  </si>
  <si>
    <t xml:space="preserve">4Hole </t>
  </si>
  <si>
    <t>29.5+0.5</t>
  </si>
  <si>
    <t>R0.8</t>
  </si>
  <si>
    <t>Counter Dia</t>
  </si>
  <si>
    <r>
      <t>43.76</t>
    </r>
    <r>
      <rPr>
        <sz val="10"/>
        <rFont val="Calibri"/>
        <family val="2"/>
      </rPr>
      <t>±</t>
    </r>
    <r>
      <rPr>
        <sz val="10"/>
        <rFont val="Cambria"/>
        <family val="1"/>
      </rPr>
      <t>0.1</t>
    </r>
  </si>
  <si>
    <t>Dia</t>
  </si>
  <si>
    <t>31.4-0.1</t>
  </si>
  <si>
    <t>Ra ON ID</t>
  </si>
  <si>
    <t>GrooveDia</t>
  </si>
  <si>
    <r>
      <t>0.3</t>
    </r>
    <r>
      <rPr>
        <sz val="10"/>
        <rFont val="Calibri"/>
        <family val="2"/>
      </rPr>
      <t>×45°</t>
    </r>
  </si>
  <si>
    <t>Face R/O</t>
  </si>
  <si>
    <t>Mandril Bench Center</t>
  </si>
  <si>
    <t>Parrallity</t>
  </si>
  <si>
    <t>Surface Plate &amp; Dile Stand</t>
  </si>
  <si>
    <t>RA ON Face</t>
  </si>
  <si>
    <t>34.57/34.508</t>
  </si>
  <si>
    <t>32.5+0.2</t>
  </si>
  <si>
    <r>
      <t>83</t>
    </r>
    <r>
      <rPr>
        <sz val="10"/>
        <rFont val="Calibri"/>
        <family val="2"/>
      </rPr>
      <t>°</t>
    </r>
  </si>
  <si>
    <r>
      <t>97</t>
    </r>
    <r>
      <rPr>
        <sz val="10"/>
        <rFont val="Calibri"/>
        <family val="2"/>
      </rPr>
      <t>°</t>
    </r>
  </si>
  <si>
    <t>NO of Teeth</t>
  </si>
  <si>
    <t>Outside Diameter</t>
  </si>
  <si>
    <t>54.8-0.2</t>
  </si>
  <si>
    <t>Span on Teeth</t>
  </si>
  <si>
    <t>21.3-0.05</t>
  </si>
  <si>
    <t>Flange Micrometer</t>
  </si>
  <si>
    <t>Bench center ,Dile stand</t>
  </si>
  <si>
    <t>Gear Class</t>
  </si>
  <si>
    <t>L&amp;P Tester</t>
  </si>
  <si>
    <t>Vernier Calliper</t>
  </si>
  <si>
    <t>Span on 5Teeth</t>
  </si>
  <si>
    <t>16.560/16.510</t>
  </si>
  <si>
    <t>Roll tester</t>
  </si>
  <si>
    <r>
      <t>Part Name  :</t>
    </r>
    <r>
      <rPr>
        <sz val="10"/>
        <rFont val="Arial"/>
        <family val="2"/>
      </rPr>
      <t xml:space="preserve"> ENGINE GEAR WITH BUSH                   </t>
    </r>
  </si>
  <si>
    <r>
      <t>Part Number:C304005010</t>
    </r>
    <r>
      <rPr>
        <sz val="10"/>
        <rFont val="Arial"/>
        <family val="2"/>
      </rPr>
      <t xml:space="preserve">                     </t>
    </r>
  </si>
  <si>
    <t>Customer Part No &amp; Drg Revision.:C304005010</t>
  </si>
  <si>
    <t>QA Engineer</t>
  </si>
  <si>
    <t>Page: 01/01
Date:15/02/19</t>
  </si>
  <si>
    <t>34.54±0.02</t>
  </si>
  <si>
    <t>SR2/SPL HT GAUGE/01</t>
  </si>
  <si>
    <t>SPL HT Gauge</t>
  </si>
  <si>
    <t>53.45±0.04</t>
  </si>
  <si>
    <t>43.8+0.03/-0.05</t>
  </si>
  <si>
    <t>1.0-7.0</t>
  </si>
  <si>
    <t>43.66/43.86</t>
  </si>
  <si>
    <t>If found NC Holdthe dispatch do segregation ofall lot qty</t>
  </si>
  <si>
    <t>S R Auto Parts</t>
  </si>
  <si>
    <t>Pune.</t>
  </si>
  <si>
    <t>Production Part Approval Process</t>
  </si>
  <si>
    <t>For</t>
  </si>
  <si>
    <t>DRG. NO: C304005010</t>
  </si>
  <si>
    <t>Part Description    :ENGINE GEAR WITH BUSH</t>
  </si>
  <si>
    <t>MGMN4MM</t>
  </si>
  <si>
    <t>HARD JAW</t>
  </si>
  <si>
    <t xml:space="preserve">CNC Turning 2nd Side
</t>
  </si>
  <si>
    <t>DCMT0.8</t>
  </si>
  <si>
    <t>By Checking</t>
  </si>
  <si>
    <t>Machine controle</t>
  </si>
  <si>
    <t>Tool History Card</t>
  </si>
  <si>
    <t>SUPLIER TC</t>
  </si>
  <si>
    <r>
      <rPr>
        <b/>
        <sz val="12"/>
        <rFont val="Garamond"/>
        <family val="1"/>
      </rPr>
      <t>PART NO       :-</t>
    </r>
    <r>
      <rPr>
        <sz val="12"/>
        <rFont val="Garamond"/>
        <family val="1"/>
      </rPr>
      <t xml:space="preserve">  C304005010</t>
    </r>
  </si>
  <si>
    <t>FORMATE NO-QF/PP/01
REV.N0/DATE-00(15.02.19)</t>
  </si>
  <si>
    <t>Sr No</t>
  </si>
  <si>
    <t>Part Submission Warrant</t>
  </si>
  <si>
    <t xml:space="preserve">  Customer Part Number</t>
  </si>
  <si>
    <t>Shown on Drawing No.</t>
  </si>
  <si>
    <t xml:space="preserve">  Organization Part #</t>
  </si>
  <si>
    <t>Engineering Change Level</t>
  </si>
  <si>
    <t>Dated</t>
  </si>
  <si>
    <t>Additional Engineering Changes</t>
  </si>
  <si>
    <t>Safety and/or Government Regulation</t>
  </si>
  <si>
    <t>Purchase Order No.</t>
  </si>
  <si>
    <r>
      <t>Weight</t>
    </r>
    <r>
      <rPr>
        <sz val="7"/>
        <rFont val="Arial"/>
        <family val="2"/>
      </rPr>
      <t xml:space="preserve"> (kg)</t>
    </r>
  </si>
  <si>
    <t>Checking Aid No.</t>
  </si>
  <si>
    <t>Checking Aid Engineering Change Level</t>
  </si>
  <si>
    <t>ORGANIZATION MANUFACTURING INFORMATION</t>
  </si>
  <si>
    <t>CUSTOMER SUBMITTAL INFORMATION</t>
  </si>
  <si>
    <t>Organization Name &amp; Supplier/Vendor Code</t>
  </si>
  <si>
    <t>Customer Name/Division</t>
  </si>
  <si>
    <t>Street Address</t>
  </si>
  <si>
    <t>Buyer/Buyer Code</t>
  </si>
  <si>
    <t>PUNE</t>
  </si>
  <si>
    <t>MAHARASHTRA</t>
  </si>
  <si>
    <t>INDIA</t>
  </si>
  <si>
    <t>CITY</t>
  </si>
  <si>
    <t>Region</t>
  </si>
  <si>
    <t>Postal Code</t>
  </si>
  <si>
    <t>Country</t>
  </si>
  <si>
    <t>Application</t>
  </si>
  <si>
    <t>MATERIALS REPORTING</t>
  </si>
  <si>
    <t>Has customer-required Substances of Concern information been reported?</t>
  </si>
  <si>
    <t>Submitted by IMDS or other customer format:</t>
  </si>
  <si>
    <t>Are polymeric parts identified with appropriate ISO marking codes?</t>
  </si>
  <si>
    <r>
      <t xml:space="preserve">REASON FOR SUBMISSION </t>
    </r>
    <r>
      <rPr>
        <sz val="8"/>
        <color indexed="23"/>
        <rFont val="Arial"/>
        <family val="2"/>
      </rPr>
      <t>(Check at least one)</t>
    </r>
  </si>
  <si>
    <r>
      <t>REQUESTED SUBMISSION LEVEL</t>
    </r>
    <r>
      <rPr>
        <sz val="8"/>
        <rFont val="Arial"/>
        <family val="2"/>
      </rPr>
      <t xml:space="preserve"> </t>
    </r>
    <r>
      <rPr>
        <sz val="8"/>
        <color indexed="23"/>
        <rFont val="Arial"/>
        <family val="2"/>
      </rPr>
      <t>(Check one)</t>
    </r>
  </si>
  <si>
    <t>SUBMISSION RESULTS</t>
  </si>
  <si>
    <t>The results for</t>
  </si>
  <si>
    <t xml:space="preserve">These results meet all drawing and specification requirements: </t>
  </si>
  <si>
    <t>(If "NO" - Explanation Required)</t>
  </si>
  <si>
    <t>Mold  /  Cavity  /  Production Process</t>
  </si>
  <si>
    <t>DECLARATION</t>
  </si>
  <si>
    <t xml:space="preserve">  I hereby affirm that the samples represented by this warrant are representative of our parts which were made by a process that meets all Production Part</t>
  </si>
  <si>
    <t>hours.</t>
  </si>
  <si>
    <t xml:space="preserve">  I also certify that documented evidence of such compliance is on file and available for review.  I have noted any deviations from this declaration below.</t>
  </si>
  <si>
    <t>EXPLANATION / COMMENTS:</t>
  </si>
  <si>
    <t>Is each Customer Tool properly tagged and numbered?</t>
  </si>
  <si>
    <t>Organization Authorized Signature</t>
  </si>
  <si>
    <t>Date</t>
  </si>
  <si>
    <t>Print Name</t>
  </si>
  <si>
    <t>Mr.Hira Riyat</t>
  </si>
  <si>
    <t>Phone No.</t>
  </si>
  <si>
    <t>Fax No.</t>
  </si>
  <si>
    <t>Title</t>
  </si>
  <si>
    <t>MD</t>
  </si>
  <si>
    <t>E-mail</t>
  </si>
  <si>
    <t xml:space="preserve">hira.riyat@gmail.com </t>
  </si>
  <si>
    <t>FOR CUSTOMER USE ONLY (IF APPLICABLE)</t>
  </si>
  <si>
    <t>Part Warrant Disposition:</t>
  </si>
  <si>
    <t>Customer Signature</t>
  </si>
  <si>
    <t xml:space="preserve">  Date</t>
  </si>
  <si>
    <t>Customer Tracking Number (optional)</t>
  </si>
  <si>
    <t xml:space="preserve"> Approval Process Manual 4th Edition Requirements. I further affirm that these samples were produced at the production rate of </t>
  </si>
  <si>
    <t>60A</t>
  </si>
  <si>
    <t>Rolling Punch</t>
  </si>
  <si>
    <t>Snap Gauge/Height gauge</t>
  </si>
  <si>
    <t>Change Letter No.: XC</t>
  </si>
  <si>
    <t>Part Number / Latest Change level:C304005010 XC</t>
  </si>
  <si>
    <t>Rev NO.</t>
  </si>
  <si>
    <t>Operation no 50 length12.5 change to12 and depth 0.8 change to1.4, opertation no60 depth0.8 change to 1.2</t>
  </si>
  <si>
    <t>12 ±0.05</t>
  </si>
  <si>
    <t>1.4+0.05</t>
  </si>
  <si>
    <t>1.2+0.05</t>
  </si>
  <si>
    <r>
      <rPr>
        <sz val="11"/>
        <rFont val="Calibri"/>
        <family val="2"/>
      </rPr>
      <t>1±</t>
    </r>
    <r>
      <rPr>
        <sz val="11"/>
        <rFont val="Arial"/>
        <family val="2"/>
      </rPr>
      <t>0.1</t>
    </r>
  </si>
  <si>
    <t>Bar Cutting                           (Off Loaded Operation)</t>
  </si>
  <si>
    <t>1. RPM= 2500                         2. Feed= 0.25 mm/Rev</t>
  </si>
  <si>
    <t>0.5Max</t>
  </si>
  <si>
    <t>200-300/CORNER</t>
  </si>
  <si>
    <t>CNMG0.4</t>
  </si>
  <si>
    <t>100-150/CORNER</t>
  </si>
  <si>
    <t>1800-2000</t>
  </si>
  <si>
    <t>0.2-0.25</t>
  </si>
  <si>
    <t>Ø18</t>
  </si>
  <si>
    <t>1500-2000</t>
  </si>
  <si>
    <t>1700-2000</t>
  </si>
  <si>
    <t>300-400/corner</t>
  </si>
  <si>
    <t>Drill Shift</t>
  </si>
  <si>
    <t>13.4 ±0.05</t>
  </si>
  <si>
    <t>43.8(+0.03/-0.05)</t>
  </si>
  <si>
    <t>250-300/CORNER</t>
  </si>
  <si>
    <t>Teper mandrill and dial stand</t>
  </si>
  <si>
    <t>Ø16-20</t>
  </si>
  <si>
    <t>TNMG0.4</t>
  </si>
  <si>
    <t>300-400</t>
  </si>
  <si>
    <t>1800-2200</t>
  </si>
  <si>
    <t>0.15-0.2</t>
  </si>
  <si>
    <t>Gear Hobbing/Shaping-26T</t>
  </si>
  <si>
    <t>180-220</t>
  </si>
  <si>
    <t>250-350</t>
  </si>
  <si>
    <t>0.25-0.3</t>
  </si>
  <si>
    <t>150-200</t>
  </si>
  <si>
    <t>2000-2200</t>
  </si>
  <si>
    <t>50-80mm/min</t>
  </si>
  <si>
    <t>120-150</t>
  </si>
  <si>
    <t>150-200mm/min</t>
  </si>
  <si>
    <t>Span over 4Teeth</t>
  </si>
  <si>
    <t>0.010 max</t>
  </si>
  <si>
    <t>80-120 RPM</t>
  </si>
  <si>
    <t>Ø18-20</t>
  </si>
  <si>
    <t>0.08-0.1</t>
  </si>
  <si>
    <t>Chatermark Patchmark</t>
  </si>
  <si>
    <t>70-80 Bar</t>
  </si>
  <si>
    <t>Ø20</t>
  </si>
  <si>
    <t>ID In 1st side CNC turning change from29.6to29</t>
  </si>
  <si>
    <t>130A</t>
  </si>
  <si>
    <t>Loctite Appling</t>
  </si>
  <si>
    <t>Manualy</t>
  </si>
  <si>
    <t>Bush not as per drawing specification</t>
  </si>
  <si>
    <t>1. Loctite grade
2.Soking time</t>
  </si>
  <si>
    <t>Loctite on other area</t>
  </si>
  <si>
    <t>Bur stick on other area</t>
  </si>
  <si>
    <t xml:space="preserve">1. Inproper loctite application
</t>
  </si>
  <si>
    <t>Excss loctite applied</t>
  </si>
  <si>
    <t>Oile hole jam due to loctite</t>
  </si>
  <si>
    <t>Manual</t>
  </si>
  <si>
    <t>Loctite to be apply</t>
  </si>
  <si>
    <t>Loctite Grade</t>
  </si>
  <si>
    <t>Loctite 603</t>
  </si>
  <si>
    <t>Bottle</t>
  </si>
  <si>
    <t>Visual Inspection</t>
  </si>
  <si>
    <t>29.70-0.05</t>
  </si>
  <si>
    <t>23.95+0.05</t>
  </si>
  <si>
    <t>Rev Details</t>
  </si>
  <si>
    <t>Operation no130A Loctite Appling added</t>
  </si>
  <si>
    <r>
      <t>Operation no 50 length24.15</t>
    </r>
    <r>
      <rPr>
        <sz val="10"/>
        <rFont val="Calibri"/>
        <family val="2"/>
      </rPr>
      <t>±</t>
    </r>
    <r>
      <rPr>
        <sz val="10"/>
        <rFont val="Arial"/>
        <family val="2"/>
      </rPr>
      <t>0.05 change to 24.15+0.05</t>
    </r>
  </si>
  <si>
    <t>Operation no 60 Length 23.95+0.5 inspection added. Undercut updated</t>
  </si>
  <si>
    <t>Core Team: Tushar Pawar , Naeem Shaikh , Ranjan B , Maharudra Kokate</t>
  </si>
  <si>
    <t>3rd Party Inspection Report</t>
  </si>
  <si>
    <t>1 nos</t>
  </si>
  <si>
    <t>Chemical Composition as per Standard</t>
  </si>
  <si>
    <t>Jomminy Hardnability</t>
  </si>
  <si>
    <t xml:space="preserve">Cut  Weight </t>
  </si>
  <si>
    <t>0.950 ± 0.02 KG</t>
  </si>
  <si>
    <t>Weighning Scale</t>
  </si>
  <si>
    <t xml:space="preserve">Allowable Taper </t>
  </si>
  <si>
    <t>0.3 Max</t>
  </si>
  <si>
    <t>Raw Material Dia</t>
  </si>
  <si>
    <t>40-45 mm</t>
  </si>
  <si>
    <t>Off loaded Quality Plan</t>
  </si>
  <si>
    <t>Internal Diameter</t>
  </si>
  <si>
    <t>40.8+0.5/-1</t>
  </si>
  <si>
    <t>18.7-1/+0.5</t>
  </si>
  <si>
    <t>20-1/+0.5</t>
  </si>
  <si>
    <t>Vernier Caliper / Height Gauge</t>
  </si>
  <si>
    <t>Step Length</t>
  </si>
  <si>
    <t>32.7+1/-0.5</t>
  </si>
  <si>
    <t>24+1/-0.5</t>
  </si>
  <si>
    <t>56.7+1/-0.5</t>
  </si>
  <si>
    <t>47.3+1/-0.5</t>
  </si>
  <si>
    <t xml:space="preserve">58.3+1/-0.5 </t>
  </si>
  <si>
    <t>Screw Press Machine</t>
  </si>
  <si>
    <t>31.8+0.1</t>
  </si>
  <si>
    <t>Groove OD</t>
  </si>
  <si>
    <t>55.6 - 0.4</t>
  </si>
  <si>
    <t>Height gauge</t>
  </si>
  <si>
    <t>Vernier Caliper /Plain Plug Gauge</t>
  </si>
  <si>
    <t>Contracer / Profile Projector</t>
  </si>
  <si>
    <t>Gear Width</t>
  </si>
  <si>
    <t>R0.8 TYP</t>
  </si>
  <si>
    <t>Profile Projector / Contracer</t>
  </si>
  <si>
    <t>Face R/O wrt ID 29.89</t>
  </si>
  <si>
    <t>OD R/O wrt ID 29.89</t>
  </si>
  <si>
    <t>Plain Plug gauge / Vernier Caliper</t>
  </si>
  <si>
    <t>29.89+0.03</t>
  </si>
  <si>
    <t>Height</t>
  </si>
  <si>
    <t>Contracer / Radius gauge</t>
  </si>
  <si>
    <t>Dimension</t>
  </si>
  <si>
    <t xml:space="preserve">PCD R/o wrt A </t>
  </si>
  <si>
    <t>Dial,TM &amp; Bench Centre , 4 mm Pin</t>
  </si>
  <si>
    <t>Dial,TM &amp; Bench Centre , 3 mm pin</t>
  </si>
  <si>
    <t>Vernier Caliper / Palin Plug Guage</t>
  </si>
  <si>
    <t>Span Micrometer(0-25) / Flange micrometer</t>
  </si>
  <si>
    <t>Span Micrometer(0-25) / Flange Micrometer</t>
  </si>
  <si>
    <t>0.01 Dial,TM &amp; Bench Centre , Pin 3 mm</t>
  </si>
  <si>
    <t>Cutter Mark or Unclean patch</t>
  </si>
  <si>
    <t>59-63 HRC</t>
  </si>
  <si>
    <t>Vickers Hardness Tester</t>
  </si>
  <si>
    <t>Case Deapth @514 HV</t>
  </si>
  <si>
    <t>Case Deapth @685 HV</t>
  </si>
  <si>
    <t>0.47 - 0.68</t>
  </si>
  <si>
    <t>0.2 - 0.3</t>
  </si>
  <si>
    <t>Less Than 5%</t>
  </si>
  <si>
    <t xml:space="preserve">30+0.021 </t>
  </si>
  <si>
    <t>0.01 Dial,Bench Centre  3mm pin &amp; TM</t>
  </si>
  <si>
    <t>0.01 Dial,Bench Centre &amp; TM</t>
  </si>
  <si>
    <t>0.6 Max</t>
  </si>
  <si>
    <t>Shift</t>
  </si>
  <si>
    <t xml:space="preserve">0.8 - 1.0 </t>
  </si>
  <si>
    <t>14 ± 0.2</t>
  </si>
  <si>
    <t>Bench Center &amp; 0.01  dial</t>
  </si>
  <si>
    <t xml:space="preserve">Surface Roughness Tester </t>
  </si>
  <si>
    <t>Cylindricity</t>
  </si>
  <si>
    <t>400/600MT</t>
  </si>
  <si>
    <t>Pallet Cooling</t>
  </si>
  <si>
    <t>1.0</t>
  </si>
  <si>
    <t>1150-1250</t>
  </si>
  <si>
    <t>Ø25.0</t>
  </si>
  <si>
    <t>25.0+0.3</t>
  </si>
  <si>
    <t>SPMG 07</t>
  </si>
  <si>
    <t>700-800</t>
  </si>
  <si>
    <t>0.08 to 0.1mm/rev</t>
  </si>
  <si>
    <t>Machine Programm Control</t>
  </si>
  <si>
    <t>1200-1500</t>
  </si>
  <si>
    <t>0.15-0.2mm/rev</t>
  </si>
  <si>
    <t>Machine control</t>
  </si>
  <si>
    <t>TNMG 0.8</t>
  </si>
  <si>
    <t>0.15 to 0.2mm/rev</t>
  </si>
  <si>
    <t>800 to 1200</t>
  </si>
  <si>
    <t>CNC Turning Mc</t>
  </si>
  <si>
    <t>Process Parameters</t>
  </si>
  <si>
    <t>CNMG0.8</t>
  </si>
  <si>
    <t>Hobbing Mc</t>
  </si>
  <si>
    <t>Class-9(DIN-3962)</t>
  </si>
  <si>
    <t>3Start(Ø100XL100XØ32)</t>
  </si>
  <si>
    <t>800-1200Nos/Resharp</t>
  </si>
  <si>
    <t>15-20 REV/Minutes</t>
  </si>
  <si>
    <t>700-1000Nos/Resharp</t>
  </si>
  <si>
    <t>Speed Stroke /Minutes</t>
  </si>
  <si>
    <t xml:space="preserve">Feed </t>
  </si>
  <si>
    <t>SV-01/02/03</t>
  </si>
  <si>
    <t>6000-8000/Resharp</t>
  </si>
  <si>
    <t>CCGW09 0.8</t>
  </si>
  <si>
    <t>250-300/Corner</t>
  </si>
  <si>
    <t>800 to 1000</t>
  </si>
  <si>
    <t>Speed RPM</t>
  </si>
  <si>
    <t>CNC Turning</t>
  </si>
  <si>
    <t>PCD (CCGT09T308)</t>
  </si>
  <si>
    <t>SOVCI 419 Rust Preventive Oil</t>
  </si>
  <si>
    <t>Rust preventive oil</t>
  </si>
  <si>
    <r>
      <t xml:space="preserve">S R                         </t>
    </r>
    <r>
      <rPr>
        <sz val="12"/>
        <color rgb="FF92D050"/>
        <rFont val="Aharoni"/>
        <charset val="177"/>
      </rPr>
      <t>AUTO PARTS</t>
    </r>
  </si>
  <si>
    <t>J-142 MIDC Bhosari,</t>
  </si>
  <si>
    <r>
      <rPr>
        <b/>
        <sz val="9"/>
        <rFont val="Garamond"/>
        <family val="1"/>
      </rPr>
      <t>MOD NO./DATE :-</t>
    </r>
    <r>
      <rPr>
        <sz val="9"/>
        <rFont val="Garamond"/>
        <family val="1"/>
      </rPr>
      <t xml:space="preserve">  XC /29-05-2019</t>
    </r>
  </si>
  <si>
    <t>CUSTOMER DRAWING</t>
  </si>
  <si>
    <t>Engine Gear With Bush</t>
  </si>
  <si>
    <r>
      <t xml:space="preserve">Customer Code:  </t>
    </r>
    <r>
      <rPr>
        <sz val="10"/>
        <rFont val="Arial"/>
        <family val="2"/>
      </rPr>
      <t xml:space="preserve">101001  </t>
    </r>
  </si>
  <si>
    <t xml:space="preserve">1.5 mm Drilling </t>
  </si>
  <si>
    <t>3 mm drilling (8 Holes)</t>
  </si>
  <si>
    <t>Heat Treatment &amp; Shot Blasting
(CHT)</t>
  </si>
  <si>
    <t>Loctite Applying</t>
  </si>
  <si>
    <t>Bush Turning</t>
  </si>
  <si>
    <t>SR Auto Parts Unit II
Off Loaded Operation</t>
  </si>
  <si>
    <t>26T Spur Gear Hobbing</t>
  </si>
  <si>
    <t>23T Helical Gear Shaping</t>
  </si>
  <si>
    <t>Auto drilling Machine</t>
  </si>
  <si>
    <t>Special type CNC machine</t>
  </si>
  <si>
    <t xml:space="preserve">Study By :- Naeem Shaikh </t>
  </si>
  <si>
    <t>CNC-Nakamura-27</t>
  </si>
  <si>
    <t>Date :15.09.2024</t>
  </si>
  <si>
    <t>Parameter : Internal Diameter</t>
  </si>
  <si>
    <t>Date :13.09.2024</t>
  </si>
  <si>
    <t xml:space="preserve">IM Calibration </t>
  </si>
  <si>
    <t>Success Calibration</t>
  </si>
  <si>
    <t>Cressco Lab</t>
  </si>
  <si>
    <t>Contour tracer</t>
  </si>
  <si>
    <t>100mm</t>
  </si>
  <si>
    <t>SR3/CT/01</t>
  </si>
  <si>
    <t>700*1000*600</t>
  </si>
  <si>
    <t>SR3/CMM/01</t>
  </si>
  <si>
    <t>Gear Roller Tester</t>
  </si>
  <si>
    <t>Master gear</t>
  </si>
  <si>
    <t>SR2/MG/EG/23T,24T-01</t>
  </si>
  <si>
    <t>Plain Plug Gauge</t>
  </si>
  <si>
    <t>29.89 +0.03</t>
  </si>
  <si>
    <t>31.35 +/- 0.05</t>
  </si>
  <si>
    <t>SR2/PG/EG/T02</t>
  </si>
  <si>
    <t>SR2/SG/EG/01</t>
  </si>
  <si>
    <r>
      <t>Plain Plug</t>
    </r>
    <r>
      <rPr>
        <sz val="10"/>
        <color indexed="8"/>
        <rFont val="Verdana"/>
        <family val="2"/>
      </rPr>
      <t xml:space="preserve"> Gauge</t>
    </r>
  </si>
  <si>
    <t>SR2/PPG/EG/T01</t>
  </si>
  <si>
    <t>SRAP/2140/24</t>
  </si>
  <si>
    <t>SR2/HT GAUGE/E.G/02</t>
  </si>
  <si>
    <t>419/24</t>
  </si>
  <si>
    <t>3.0 ± 0.1</t>
  </si>
  <si>
    <t>SR2/PPG/EG/T1</t>
  </si>
  <si>
    <t>RAW MATERIAL INSPECTION RESULTS</t>
  </si>
  <si>
    <t>HEAT TREATMENT INSPECTION REPORT</t>
  </si>
  <si>
    <t>Key Contact / Phone: Tushar Pawar (9168920102)</t>
  </si>
  <si>
    <t>Supplier Approval Date : 15.09.2024</t>
  </si>
  <si>
    <t>Date(Rev.)15.09.2024</t>
  </si>
  <si>
    <t>Customer Name : ETL                     Customer Code:101001</t>
  </si>
  <si>
    <r>
      <t xml:space="preserve">Core Team: </t>
    </r>
    <r>
      <rPr>
        <sz val="10"/>
        <rFont val="Arial"/>
        <family val="2"/>
      </rPr>
      <t xml:space="preserve"> Tushar Pawar , Naeem Shaikh , Ranjan B , Maharudra Kokate</t>
    </r>
  </si>
  <si>
    <t>15.09.2024</t>
  </si>
  <si>
    <t>Rev. No.: 2</t>
  </si>
  <si>
    <t xml:space="preserve">Rev. Date: 15.09.2024                                                                                   </t>
  </si>
  <si>
    <t xml:space="preserve">Rev. Date: 15-09-2024                                                                                         </t>
  </si>
  <si>
    <t xml:space="preserve">Supplier's Approving Authority / Date: 17.09.2024           </t>
  </si>
  <si>
    <t>Supplier's Approving Authority / Date: 17-09-2024</t>
  </si>
  <si>
    <t>Operation 95 added - Drill Dia 3 mm  - Separate operation</t>
  </si>
  <si>
    <t>24.15±0.05</t>
  </si>
  <si>
    <t>SR</t>
  </si>
  <si>
    <t>SR24A14J6</t>
  </si>
  <si>
    <t>15.6 ± 0.15</t>
  </si>
  <si>
    <t>Number of Holes</t>
  </si>
  <si>
    <t>setup</t>
  </si>
  <si>
    <t>On OD Of component
(520KB00402B)</t>
  </si>
  <si>
    <t>Comparator / Height gauge</t>
  </si>
  <si>
    <t>0.001 OR 0.01 Dial,Bench Centre 3 mm pin &amp; TM</t>
  </si>
  <si>
    <t>Special Height Gauge / Comparator</t>
  </si>
  <si>
    <t>30nos.</t>
  </si>
  <si>
    <t>Standard sticker</t>
  </si>
  <si>
    <t>05.10.2024</t>
  </si>
  <si>
    <t>XC</t>
  </si>
  <si>
    <t>29.05.2019</t>
  </si>
  <si>
    <t>SR Auto Parts Unit 3 (Vendor Code 101001)</t>
  </si>
  <si>
    <t>Endurance Technologies Ltd. Waluj</t>
  </si>
  <si>
    <t>J-142 MIDC Bhosari, Pune</t>
  </si>
  <si>
    <t>QF/PP/01</t>
  </si>
  <si>
    <t xml:space="preserve">Distance </t>
  </si>
  <si>
    <t>Pin &amp; Height Gauge</t>
  </si>
  <si>
    <t>No Of Teeth</t>
  </si>
  <si>
    <t>Mr. Ranjan Behera</t>
  </si>
  <si>
    <t>Mr.Tushar Pawar</t>
  </si>
  <si>
    <t>FMEA Date (Orig.) :25.09.2024</t>
  </si>
  <si>
    <t>Part Name/Description: Engine Gear With Bush</t>
  </si>
  <si>
    <t>Tushar Pawar , Naeem Shaikh , Ranjan B , Maharudra Kokate</t>
  </si>
  <si>
    <t>2000/2500</t>
  </si>
  <si>
    <t>2000/2500 nos /corner</t>
  </si>
  <si>
    <t>Ø25</t>
  </si>
  <si>
    <t>0.08-0.100</t>
  </si>
  <si>
    <t>CBN (CNGA 0.8)</t>
  </si>
  <si>
    <t>300-350/CORNER</t>
  </si>
  <si>
    <t>CBN (DCGW 0.8)</t>
  </si>
  <si>
    <t>Vernier Caliper / Plain Plug Guage</t>
  </si>
  <si>
    <t xml:space="preserve">1.5 mm Drilling
(4 Holes) </t>
  </si>
  <si>
    <t>1.Wrong Setting.
2.Wrong offset.
3. Calibrated gauges not used</t>
  </si>
  <si>
    <t>GAUGE REPEATABILITY &amp; REPRODUCABILITY                                      QF/QA/19</t>
  </si>
  <si>
    <t>Engine gear</t>
  </si>
  <si>
    <t>C30400501</t>
  </si>
  <si>
    <t>Upper Control Limit</t>
  </si>
  <si>
    <t>Performed By</t>
  </si>
  <si>
    <t>MAYUR K</t>
  </si>
  <si>
    <t>Gauge / Equipment Name</t>
  </si>
  <si>
    <t>SR2/OM/06</t>
  </si>
  <si>
    <t>25-50 mm</t>
  </si>
  <si>
    <t>Lower Control Limit</t>
  </si>
  <si>
    <t>22.09.2024</t>
  </si>
  <si>
    <t>Gauge / Equip. Least Count</t>
  </si>
  <si>
    <t>THICKNESS</t>
  </si>
  <si>
    <t>DATA COLLECTION</t>
  </si>
  <si>
    <t>RESULTS / EVALUATION</t>
  </si>
  <si>
    <t>APPRAISER</t>
  </si>
  <si>
    <t>No of Trials / Parts</t>
  </si>
  <si>
    <t>Average</t>
  </si>
  <si>
    <t>1- Anis</t>
  </si>
  <si>
    <t>Repeatability ( Equipment Variation)</t>
  </si>
  <si>
    <t>EV = R double bar * K1</t>
  </si>
  <si>
    <t>Reproducability ( Appraiser Variation)</t>
  </si>
  <si>
    <t xml:space="preserve">Avg. Xa </t>
  </si>
  <si>
    <r>
      <t>AV</t>
    </r>
    <r>
      <rPr>
        <sz val="10"/>
        <rFont val="Symbol"/>
        <family val="1"/>
        <charset val="2"/>
      </rPr>
      <t xml:space="preserve"> = Ö{</t>
    </r>
    <r>
      <rPr>
        <sz val="10"/>
        <rFont val="Comic Sans MS"/>
        <family val="4"/>
      </rPr>
      <t>(X diff * K2)²-(EV²/nr)}</t>
    </r>
  </si>
  <si>
    <t xml:space="preserve">Range Ra </t>
  </si>
  <si>
    <t>Repeatability &amp; Reproducability (R&amp;R)</t>
  </si>
  <si>
    <r>
      <t xml:space="preserve">R &amp; R </t>
    </r>
    <r>
      <rPr>
        <sz val="10"/>
        <rFont val="Symbol"/>
        <family val="1"/>
        <charset val="2"/>
      </rPr>
      <t xml:space="preserve"> = Ö</t>
    </r>
    <r>
      <rPr>
        <sz val="10"/>
        <rFont val="Comic Sans MS"/>
        <family val="4"/>
      </rPr>
      <t>(EV² + AV²)</t>
    </r>
  </si>
  <si>
    <t>2- Gaurav</t>
  </si>
  <si>
    <t>Part Variation  ( PV )</t>
  </si>
  <si>
    <t>Pv = Rp X K3</t>
  </si>
  <si>
    <t>Total Varaiation ( TV )</t>
  </si>
  <si>
    <t>Average Xb</t>
  </si>
  <si>
    <r>
      <t xml:space="preserve">TV </t>
    </r>
    <r>
      <rPr>
        <sz val="10"/>
        <rFont val="Symbol"/>
        <family val="1"/>
        <charset val="2"/>
      </rPr>
      <t xml:space="preserve"> = Ö</t>
    </r>
    <r>
      <rPr>
        <sz val="10"/>
        <rFont val="Comic Sans MS"/>
        <family val="4"/>
      </rPr>
      <t>(R&amp;R² + PV²)</t>
    </r>
  </si>
  <si>
    <t>Range Rb</t>
  </si>
  <si>
    <t>% Equipment Variation ( EV )</t>
  </si>
  <si>
    <t>% EV = ( EV / TV ) *100</t>
  </si>
  <si>
    <t>3.Naeem</t>
  </si>
  <si>
    <t>% Appraiser Variation ( AV )</t>
  </si>
  <si>
    <t>% AV = ( AV / TV ) *100</t>
  </si>
  <si>
    <t>% Repeatability &amp; Reproducability (R&amp;R)</t>
  </si>
  <si>
    <t>Average Xc</t>
  </si>
  <si>
    <t>% R &amp; R  = ( R &amp; R  / TV ) *100</t>
  </si>
  <si>
    <t>Range Rc</t>
  </si>
  <si>
    <t>% Part Variation  ( PV )</t>
  </si>
  <si>
    <t>% PV = ( PV / TV ) * 100</t>
  </si>
  <si>
    <t>Part Average</t>
  </si>
  <si>
    <t>X  D.Bar=</t>
  </si>
  <si>
    <t>No. of Distinct Data Categories</t>
  </si>
  <si>
    <t>Rp =</t>
  </si>
  <si>
    <t>ndc = 1.41 (PV / GRR)</t>
  </si>
  <si>
    <t>R D.bar= {(Ra+Rb+Rc)} /3</t>
  </si>
  <si>
    <t>UCLr  = R D.bar  X D4</t>
  </si>
  <si>
    <t>UCLx  = {X D.bar + (A2 * R)}</t>
  </si>
  <si>
    <t>X Diff ={ Max X - Min X }</t>
  </si>
  <si>
    <t>LCLr  = R D.bar  X D3</t>
  </si>
  <si>
    <t>LCLx  = {X D.bar - (A2 * R)}</t>
  </si>
  <si>
    <t>w.r.t Total Tolerance</t>
  </si>
  <si>
    <t>Trials / Appraisers</t>
  </si>
  <si>
    <t>D3</t>
  </si>
  <si>
    <t>K2</t>
  </si>
  <si>
    <t>K3</t>
  </si>
  <si>
    <t>n = 10</t>
  </si>
  <si>
    <t>r = 3</t>
  </si>
  <si>
    <t>3 Trials 3 Appraisers</t>
  </si>
  <si>
    <t xml:space="preserve">Number of Parts </t>
  </si>
  <si>
    <t xml:space="preserve"> Number of Trials</t>
  </si>
  <si>
    <t>Analysis of Results :</t>
  </si>
  <si>
    <t>Condition 1 :</t>
  </si>
  <si>
    <t>% GRR &lt; 10</t>
  </si>
  <si>
    <t>Acceptable</t>
  </si>
  <si>
    <t xml:space="preserve">Results </t>
  </si>
  <si>
    <t xml:space="preserve">Acceptable </t>
  </si>
  <si>
    <t>10 &lt; % GRR &lt; 30</t>
  </si>
  <si>
    <t>Conditionally acceptable (if % GRR w.r.t Total tolerance is less)</t>
  </si>
  <si>
    <t>% GRR &gt; 30</t>
  </si>
  <si>
    <t>Not acceptable</t>
  </si>
  <si>
    <t>Condition 2 :</t>
  </si>
  <si>
    <t>The number of out of control points in  Average chart should be more than 50 % to ensure part-to-part variation</t>
  </si>
  <si>
    <t>Results</t>
  </si>
  <si>
    <t>OK</t>
  </si>
  <si>
    <t>Condition 3 :</t>
  </si>
  <si>
    <t>No out of control points in the Range Chart</t>
  </si>
  <si>
    <t>Condition 4 :</t>
  </si>
  <si>
    <t>The number of distinct data categories (ndc) should be greater than or equal to 5</t>
  </si>
  <si>
    <t>Conclusion &amp; Remarks :</t>
  </si>
  <si>
    <t>Prepared By - Naeem Shaikh</t>
  </si>
  <si>
    <t>Approved By -</t>
  </si>
  <si>
    <t>Tushar Pawar</t>
  </si>
  <si>
    <t>CONTROL CHART FOR GAUGE R &amp; R STUDY -- FOR VARIABLES</t>
  </si>
  <si>
    <t>AVERAGE CHART</t>
  </si>
  <si>
    <t>RANGE CHART</t>
  </si>
  <si>
    <t>DTL-F-QA-22    REV-00    DT-01.07.14</t>
  </si>
  <si>
    <t>Machine Control.</t>
  </si>
  <si>
    <t>RPM &amp; Feed</t>
  </si>
  <si>
    <t>Swaptul Enterprises</t>
  </si>
  <si>
    <t>SR3/GRT/05</t>
  </si>
  <si>
    <t>Naeem</t>
  </si>
  <si>
    <t>DATE :- 18.09.2024</t>
  </si>
  <si>
    <r>
      <t xml:space="preserve">S R AUTO PARTS                                                    </t>
    </r>
    <r>
      <rPr>
        <b/>
        <sz val="10"/>
        <rFont val="Verdana"/>
        <family val="2"/>
      </rPr>
      <t xml:space="preserve">Unit-III, J-142 </t>
    </r>
  </si>
  <si>
    <r>
      <t xml:space="preserve">                          </t>
    </r>
    <r>
      <rPr>
        <b/>
        <sz val="10"/>
        <rFont val="Arial"/>
        <family val="2"/>
      </rPr>
      <t>Customer Code :</t>
    </r>
    <r>
      <rPr>
        <sz val="10"/>
        <rFont val="Arial"/>
        <family val="2"/>
      </rPr>
      <t xml:space="preserve"> 101001</t>
    </r>
  </si>
  <si>
    <t>Gear Cutting</t>
  </si>
  <si>
    <t xml:space="preserve">                                                                                 </t>
  </si>
  <si>
    <t>180/8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</si>
</sst>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00\-00\-0000"/>
    <numFmt numFmtId="165" formatCode="0.0000"/>
    <numFmt numFmtId="166" formatCode="0.000"/>
    <numFmt numFmtId="167" formatCode="0.00000"/>
    <numFmt numFmtId="168" formatCode="0.000000"/>
    <numFmt numFmtId="169" formatCode="&quot;$&quot;#,##0.0000"/>
    <numFmt numFmtId="170" formatCode="0.0"/>
  </numFmts>
  <fonts count="79">
    <font>
      <sz val="10"/>
      <name val="Arial"/>
    </font>
    <font>
      <sz val="10"/>
      <name val="Arial"/>
      <family val="2"/>
    </font>
    <font>
      <b/>
      <sz val="18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sz val="10"/>
      <name val="Garamond"/>
      <family val="1"/>
    </font>
    <font>
      <sz val="9"/>
      <name val="Garamond"/>
      <family val="1"/>
    </font>
    <font>
      <b/>
      <sz val="2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Garamond"/>
      <family val="1"/>
    </font>
    <font>
      <sz val="10"/>
      <name val="Arial"/>
      <family val="2"/>
    </font>
    <font>
      <b/>
      <sz val="10"/>
      <name val="Arial"/>
      <family val="2"/>
    </font>
    <font>
      <sz val="22"/>
      <name val="Aharoni"/>
      <charset val="177"/>
    </font>
    <font>
      <b/>
      <sz val="22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Calibri"/>
      <family val="2"/>
    </font>
    <font>
      <b/>
      <sz val="22"/>
      <name val="Aharoni"/>
      <charset val="177"/>
    </font>
    <font>
      <i/>
      <u/>
      <sz val="8"/>
      <name val="Arial"/>
      <family val="2"/>
    </font>
    <font>
      <b/>
      <sz val="7"/>
      <name val="Arial"/>
      <family val="2"/>
    </font>
    <font>
      <b/>
      <sz val="16"/>
      <name val="Symbol"/>
      <family val="1"/>
      <charset val="2"/>
    </font>
    <font>
      <sz val="8"/>
      <color indexed="81"/>
      <name val="Tahoma"/>
      <family val="2"/>
    </font>
    <font>
      <b/>
      <sz val="19"/>
      <name val="Arial"/>
      <family val="2"/>
    </font>
    <font>
      <b/>
      <sz val="10"/>
      <color indexed="10"/>
      <name val="Arial"/>
      <family val="2"/>
    </font>
    <font>
      <b/>
      <sz val="10"/>
      <color indexed="10"/>
      <name val="Arial Narrow"/>
      <family val="2"/>
    </font>
    <font>
      <b/>
      <sz val="10"/>
      <name val="Arial Narrow"/>
      <family val="2"/>
    </font>
    <font>
      <sz val="6"/>
      <name val="Arial"/>
      <family val="2"/>
    </font>
    <font>
      <b/>
      <i/>
      <sz val="10"/>
      <color indexed="10"/>
      <name val="Arial"/>
      <family val="2"/>
    </font>
    <font>
      <b/>
      <sz val="12"/>
      <color indexed="10"/>
      <name val="Arial"/>
      <family val="2"/>
    </font>
    <font>
      <sz val="9"/>
      <name val="Arial"/>
      <family val="2"/>
    </font>
    <font>
      <b/>
      <i/>
      <sz val="12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8"/>
      <name val="Verdana"/>
      <family val="2"/>
    </font>
    <font>
      <sz val="7"/>
      <name val="Arial"/>
      <family val="2"/>
    </font>
    <font>
      <sz val="10"/>
      <name val="Times New Roman"/>
      <family val="1"/>
    </font>
    <font>
      <sz val="10"/>
      <name val="Cambria"/>
      <family val="1"/>
    </font>
    <font>
      <sz val="12"/>
      <name val="Times New Roman"/>
      <family val="1"/>
    </font>
    <font>
      <b/>
      <sz val="22"/>
      <name val="Cambria"/>
      <family val="1"/>
    </font>
    <font>
      <b/>
      <sz val="11"/>
      <name val="Tahoma"/>
      <family val="2"/>
    </font>
    <font>
      <sz val="14"/>
      <name val="Calibri"/>
      <family val="2"/>
    </font>
    <font>
      <sz val="14"/>
      <name val="Tahoma"/>
      <family val="2"/>
    </font>
    <font>
      <sz val="11"/>
      <name val="Tahoma"/>
      <family val="2"/>
    </font>
    <font>
      <sz val="12"/>
      <name val="Tahoma"/>
      <family val="2"/>
    </font>
    <font>
      <sz val="12"/>
      <name val="Calibri"/>
      <family val="2"/>
    </font>
    <font>
      <sz val="10"/>
      <name val="Cambria"/>
      <family val="1"/>
      <scheme val="major"/>
    </font>
    <font>
      <b/>
      <sz val="10"/>
      <color rgb="FFFF000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28"/>
      <name val="Vineta BT"/>
      <family val="5"/>
    </font>
    <font>
      <b/>
      <sz val="14"/>
      <name val="Verdana"/>
      <family val="2"/>
    </font>
    <font>
      <sz val="10"/>
      <color theme="1"/>
      <name val="Arial"/>
      <family val="2"/>
    </font>
    <font>
      <b/>
      <sz val="9"/>
      <name val="Verdana"/>
      <family val="2"/>
    </font>
    <font>
      <b/>
      <sz val="18"/>
      <name val="Arial Unicode MS"/>
      <family val="2"/>
    </font>
    <font>
      <sz val="8"/>
      <color indexed="23"/>
      <name val="Arial"/>
      <family val="2"/>
    </font>
    <font>
      <sz val="7.5"/>
      <name val="Arial"/>
      <family val="2"/>
    </font>
    <font>
      <u/>
      <sz val="10"/>
      <color theme="10"/>
      <name val="Arial"/>
      <family val="2"/>
    </font>
    <font>
      <sz val="8"/>
      <color indexed="63"/>
      <name val="Arial Unicode MS"/>
      <family val="2"/>
    </font>
    <font>
      <sz val="18"/>
      <name val="Arial"/>
      <family val="2"/>
    </font>
    <font>
      <sz val="22"/>
      <name val="Arial"/>
      <family val="2"/>
    </font>
    <font>
      <sz val="11"/>
      <name val="Arial"/>
      <family val="2"/>
    </font>
    <font>
      <sz val="8"/>
      <color rgb="FF000000"/>
      <name val="Tahoma"/>
      <family val="2"/>
    </font>
    <font>
      <sz val="22"/>
      <color rgb="FF92D050"/>
      <name val="Aharoni"/>
      <charset val="177"/>
    </font>
    <font>
      <sz val="12"/>
      <color rgb="FF92D050"/>
      <name val="Aharoni"/>
      <charset val="177"/>
    </font>
    <font>
      <b/>
      <sz val="36"/>
      <name val="Arial"/>
      <family val="2"/>
    </font>
    <font>
      <b/>
      <sz val="16"/>
      <name val="Arial"/>
      <family val="2"/>
    </font>
    <font>
      <u/>
      <sz val="8"/>
      <name val="Arial"/>
      <family val="2"/>
    </font>
    <font>
      <sz val="10"/>
      <name val="Comic Sans MS"/>
      <family val="4"/>
    </font>
    <font>
      <b/>
      <sz val="16"/>
      <name val="Times New Roman"/>
      <family val="1"/>
    </font>
    <font>
      <b/>
      <sz val="10"/>
      <name val="Comic Sans MS"/>
      <family val="4"/>
    </font>
    <font>
      <sz val="9"/>
      <name val="Comic Sans MS"/>
      <family val="4"/>
    </font>
    <font>
      <sz val="10"/>
      <name val="Symbol"/>
      <family val="1"/>
      <charset val="2"/>
    </font>
    <font>
      <sz val="8"/>
      <name val="Comic Sans MS"/>
      <family val="4"/>
    </font>
    <font>
      <b/>
      <sz val="11"/>
      <name val="Comic Sans MS"/>
      <family val="4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8168889431442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3"/>
      </bottom>
      <diagonal/>
    </border>
    <border>
      <left/>
      <right/>
      <top style="thin">
        <color indexed="64"/>
      </top>
      <bottom style="medium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3"/>
      </bottom>
      <diagonal/>
    </border>
    <border>
      <left style="thin">
        <color indexed="64"/>
      </left>
      <right/>
      <top style="medium">
        <color indexed="63"/>
      </top>
      <bottom/>
      <diagonal/>
    </border>
    <border>
      <left/>
      <right/>
      <top style="medium">
        <color indexed="63"/>
      </top>
      <bottom/>
      <diagonal/>
    </border>
    <border>
      <left/>
      <right/>
      <top style="medium">
        <color indexed="63"/>
      </top>
      <bottom style="thin">
        <color indexed="23"/>
      </bottom>
      <diagonal/>
    </border>
    <border>
      <left/>
      <right style="thin">
        <color indexed="64"/>
      </right>
      <top style="medium">
        <color indexed="63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indexed="64"/>
      </right>
      <top/>
      <bottom style="thin">
        <color indexed="23"/>
      </bottom>
      <diagonal/>
    </border>
    <border>
      <left style="thin">
        <color indexed="64"/>
      </left>
      <right/>
      <top/>
      <bottom style="thin">
        <color indexed="23"/>
      </bottom>
      <diagonal/>
    </border>
    <border>
      <left/>
      <right style="thin">
        <color indexed="64"/>
      </right>
      <top style="medium">
        <color indexed="63"/>
      </top>
      <bottom/>
      <diagonal/>
    </border>
    <border>
      <left style="medium">
        <color indexed="63"/>
      </left>
      <right/>
      <top/>
      <bottom style="medium">
        <color indexed="63"/>
      </bottom>
      <diagonal/>
    </border>
    <border>
      <left/>
      <right/>
      <top/>
      <bottom style="medium">
        <color indexed="63"/>
      </bottom>
      <diagonal/>
    </border>
    <border>
      <left/>
      <right style="medium">
        <color indexed="63"/>
      </right>
      <top/>
      <bottom style="medium">
        <color indexed="63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9" fillId="0" borderId="0"/>
    <xf numFmtId="0" fontId="42" fillId="0" borderId="0"/>
    <xf numFmtId="9" fontId="1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082">
    <xf numFmtId="0" fontId="0" fillId="0" borderId="0" xfId="0"/>
    <xf numFmtId="0" fontId="8" fillId="0" borderId="0" xfId="0" applyFont="1"/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6" fillId="0" borderId="2" xfId="0" applyFont="1" applyBorder="1"/>
    <xf numFmtId="0" fontId="17" fillId="0" borderId="0" xfId="0" applyFont="1" applyAlignment="1">
      <alignment horizontal="left" vertical="center"/>
    </xf>
    <xf numFmtId="0" fontId="16" fillId="0" borderId="13" xfId="0" applyFont="1" applyBorder="1"/>
    <xf numFmtId="0" fontId="11" fillId="0" borderId="13" xfId="0" applyFont="1" applyBorder="1"/>
    <xf numFmtId="0" fontId="16" fillId="0" borderId="1" xfId="0" applyFont="1" applyBorder="1" applyAlignment="1">
      <alignment horizontal="left" vertical="center"/>
    </xf>
    <xf numFmtId="0" fontId="16" fillId="0" borderId="1" xfId="0" applyFont="1" applyBorder="1"/>
    <xf numFmtId="0" fontId="12" fillId="0" borderId="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/>
    </xf>
    <xf numFmtId="0" fontId="11" fillId="0" borderId="13" xfId="0" applyFont="1" applyBorder="1" applyAlignment="1">
      <alignment vertical="center"/>
    </xf>
    <xf numFmtId="0" fontId="11" fillId="0" borderId="13" xfId="0" applyFont="1" applyBorder="1" applyAlignment="1">
      <alignment horizontal="center" vertical="center" wrapText="1"/>
    </xf>
    <xf numFmtId="0" fontId="0" fillId="0" borderId="13" xfId="0" applyBorder="1"/>
    <xf numFmtId="0" fontId="0" fillId="0" borderId="13" xfId="0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18" xfId="0" applyFont="1" applyBorder="1" applyAlignment="1">
      <alignment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 wrapText="1"/>
    </xf>
    <xf numFmtId="0" fontId="17" fillId="0" borderId="0" xfId="0" applyFont="1"/>
    <xf numFmtId="0" fontId="17" fillId="0" borderId="19" xfId="0" applyFont="1" applyBorder="1" applyProtection="1">
      <protection hidden="1"/>
    </xf>
    <xf numFmtId="0" fontId="17" fillId="0" borderId="20" xfId="0" applyFont="1" applyBorder="1" applyProtection="1">
      <protection hidden="1"/>
    </xf>
    <xf numFmtId="0" fontId="17" fillId="0" borderId="21" xfId="0" applyFont="1" applyBorder="1" applyAlignment="1">
      <alignment horizontal="left"/>
    </xf>
    <xf numFmtId="0" fontId="17" fillId="0" borderId="23" xfId="0" applyFont="1" applyBorder="1" applyAlignment="1" applyProtection="1">
      <alignment horizontal="right" vertical="center"/>
      <protection hidden="1"/>
    </xf>
    <xf numFmtId="0" fontId="17" fillId="0" borderId="11" xfId="0" applyFont="1" applyBorder="1" applyAlignment="1" applyProtection="1">
      <alignment horizontal="left" vertical="center"/>
      <protection hidden="1"/>
    </xf>
    <xf numFmtId="0" fontId="17" fillId="0" borderId="15" xfId="0" applyFont="1" applyBorder="1" applyAlignment="1" applyProtection="1">
      <alignment horizontal="left" vertical="center"/>
      <protection hidden="1"/>
    </xf>
    <xf numFmtId="0" fontId="23" fillId="0" borderId="0" xfId="0" applyFont="1" applyProtection="1">
      <protection hidden="1"/>
    </xf>
    <xf numFmtId="0" fontId="17" fillId="0" borderId="2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/>
    </xf>
    <xf numFmtId="0" fontId="17" fillId="0" borderId="25" xfId="0" quotePrefix="1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 wrapText="1"/>
    </xf>
    <xf numFmtId="0" fontId="17" fillId="0" borderId="24" xfId="0" quotePrefix="1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/>
    </xf>
    <xf numFmtId="0" fontId="17" fillId="0" borderId="16" xfId="0" quotePrefix="1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17" xfId="0" quotePrefix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/>
    </xf>
    <xf numFmtId="0" fontId="17" fillId="0" borderId="30" xfId="0" quotePrefix="1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3" xfId="0" quotePrefix="1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/>
    </xf>
    <xf numFmtId="0" fontId="17" fillId="0" borderId="18" xfId="0" quotePrefix="1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29" xfId="0" applyFont="1" applyBorder="1" applyAlignment="1" applyProtection="1">
      <alignment horizontal="left" vertical="center"/>
      <protection hidden="1"/>
    </xf>
    <xf numFmtId="0" fontId="17" fillId="0" borderId="30" xfId="0" applyFont="1" applyBorder="1" applyAlignment="1" applyProtection="1">
      <alignment horizontal="left" vertical="center"/>
      <protection hidden="1"/>
    </xf>
    <xf numFmtId="0" fontId="17" fillId="0" borderId="31" xfId="0" applyFont="1" applyBorder="1" applyAlignment="1" applyProtection="1">
      <alignment horizontal="left" vertical="center"/>
      <protection hidden="1"/>
    </xf>
    <xf numFmtId="0" fontId="17" fillId="0" borderId="33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 wrapText="1"/>
    </xf>
    <xf numFmtId="0" fontId="17" fillId="0" borderId="34" xfId="0" quotePrefix="1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7" fillId="0" borderId="32" xfId="0" quotePrefix="1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horizontal="left"/>
    </xf>
    <xf numFmtId="0" fontId="11" fillId="3" borderId="29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27" fillId="3" borderId="37" xfId="0" applyFont="1" applyFill="1" applyBorder="1" applyAlignment="1">
      <alignment horizontal="centerContinuous" vertical="center"/>
    </xf>
    <xf numFmtId="165" fontId="27" fillId="2" borderId="38" xfId="0" applyNumberFormat="1" applyFont="1" applyFill="1" applyBorder="1" applyAlignment="1" applyProtection="1">
      <alignment horizontal="left" vertical="center"/>
      <protection locked="0"/>
    </xf>
    <xf numFmtId="0" fontId="28" fillId="0" borderId="26" xfId="0" applyFont="1" applyBorder="1" applyAlignment="1" applyProtection="1">
      <alignment horizontal="centerContinuous" vertical="center"/>
      <protection locked="0"/>
    </xf>
    <xf numFmtId="0" fontId="29" fillId="3" borderId="13" xfId="0" applyFont="1" applyFill="1" applyBorder="1" applyAlignment="1">
      <alignment horizontal="center" vertical="center"/>
    </xf>
    <xf numFmtId="0" fontId="12" fillId="3" borderId="32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166" fontId="9" fillId="0" borderId="13" xfId="1" applyNumberFormat="1" applyBorder="1" applyAlignment="1" applyProtection="1">
      <alignment horizontal="center" vertical="center"/>
      <protection locked="0"/>
    </xf>
    <xf numFmtId="166" fontId="9" fillId="0" borderId="39" xfId="1" applyNumberFormat="1" applyBorder="1" applyAlignment="1" applyProtection="1">
      <alignment horizontal="center" vertical="center"/>
      <protection locked="0"/>
    </xf>
    <xf numFmtId="0" fontId="0" fillId="0" borderId="39" xfId="0" applyBorder="1" applyAlignment="1">
      <alignment horizontal="centerContinuous" vertical="center"/>
    </xf>
    <xf numFmtId="0" fontId="27" fillId="0" borderId="13" xfId="0" applyFont="1" applyBorder="1" applyAlignment="1" applyProtection="1">
      <alignment horizontal="centerContinuous" vertical="center"/>
      <protection locked="0"/>
    </xf>
    <xf numFmtId="49" fontId="11" fillId="3" borderId="13" xfId="0" applyNumberFormat="1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27" fillId="3" borderId="40" xfId="0" applyFont="1" applyFill="1" applyBorder="1" applyAlignment="1">
      <alignment horizontal="centerContinuous" vertical="center"/>
    </xf>
    <xf numFmtId="0" fontId="27" fillId="0" borderId="38" xfId="0" applyFont="1" applyBorder="1" applyAlignment="1" applyProtection="1">
      <alignment horizontal="centerContinuous" vertical="center"/>
      <protection locked="0"/>
    </xf>
    <xf numFmtId="49" fontId="11" fillId="3" borderId="32" xfId="0" applyNumberFormat="1" applyFont="1" applyFill="1" applyBorder="1" applyAlignment="1">
      <alignment horizontal="center" vertical="center"/>
    </xf>
    <xf numFmtId="0" fontId="11" fillId="3" borderId="32" xfId="0" applyFont="1" applyFill="1" applyBorder="1" applyAlignment="1">
      <alignment horizontal="center" vertical="center"/>
    </xf>
    <xf numFmtId="49" fontId="11" fillId="3" borderId="30" xfId="0" applyNumberFormat="1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1" fillId="3" borderId="41" xfId="0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165" fontId="11" fillId="3" borderId="39" xfId="0" applyNumberFormat="1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horizontal="center" vertical="center"/>
    </xf>
    <xf numFmtId="0" fontId="27" fillId="3" borderId="43" xfId="0" applyFont="1" applyFill="1" applyBorder="1" applyAlignment="1">
      <alignment horizontal="left" vertical="center"/>
    </xf>
    <xf numFmtId="0" fontId="11" fillId="3" borderId="21" xfId="0" applyFont="1" applyFill="1" applyBorder="1" applyAlignment="1">
      <alignment horizontal="center" vertical="center"/>
    </xf>
    <xf numFmtId="165" fontId="11" fillId="3" borderId="13" xfId="0" applyNumberFormat="1" applyFont="1" applyFill="1" applyBorder="1" applyAlignment="1">
      <alignment horizontal="center" vertical="center"/>
    </xf>
    <xf numFmtId="0" fontId="11" fillId="3" borderId="44" xfId="0" applyFont="1" applyFill="1" applyBorder="1" applyAlignment="1">
      <alignment horizontal="center" vertical="center"/>
    </xf>
    <xf numFmtId="165" fontId="11" fillId="3" borderId="30" xfId="0" applyNumberFormat="1" applyFont="1" applyFill="1" applyBorder="1" applyAlignment="1">
      <alignment horizontal="center" vertical="center"/>
    </xf>
    <xf numFmtId="0" fontId="27" fillId="3" borderId="42" xfId="0" applyFont="1" applyFill="1" applyBorder="1" applyAlignment="1">
      <alignment horizontal="center" vertical="center"/>
    </xf>
    <xf numFmtId="167" fontId="27" fillId="3" borderId="45" xfId="0" applyNumberFormat="1" applyFont="1" applyFill="1" applyBorder="1" applyAlignment="1">
      <alignment horizontal="center" vertical="center"/>
    </xf>
    <xf numFmtId="0" fontId="27" fillId="3" borderId="22" xfId="0" applyFont="1" applyFill="1" applyBorder="1" applyAlignment="1">
      <alignment horizontal="center" vertical="center"/>
    </xf>
    <xf numFmtId="165" fontId="27" fillId="3" borderId="23" xfId="0" applyNumberFormat="1" applyFont="1" applyFill="1" applyBorder="1" applyAlignment="1">
      <alignment horizontal="center" vertical="center"/>
    </xf>
    <xf numFmtId="0" fontId="27" fillId="3" borderId="45" xfId="0" applyFont="1" applyFill="1" applyBorder="1" applyAlignment="1">
      <alignment horizontal="center" vertical="center"/>
    </xf>
    <xf numFmtId="0" fontId="27" fillId="3" borderId="46" xfId="0" applyFont="1" applyFill="1" applyBorder="1" applyAlignment="1">
      <alignment horizontal="left" vertical="center"/>
    </xf>
    <xf numFmtId="165" fontId="11" fillId="3" borderId="23" xfId="0" applyNumberFormat="1" applyFont="1" applyFill="1" applyBorder="1" applyAlignment="1">
      <alignment horizontal="centerContinuous" vertical="center"/>
    </xf>
    <xf numFmtId="165" fontId="11" fillId="3" borderId="39" xfId="0" applyNumberFormat="1" applyFont="1" applyFill="1" applyBorder="1" applyAlignment="1">
      <alignment horizontal="centerContinuous" vertical="center"/>
    </xf>
    <xf numFmtId="165" fontId="11" fillId="3" borderId="47" xfId="0" applyNumberFormat="1" applyFont="1" applyFill="1" applyBorder="1" applyAlignment="1">
      <alignment horizontal="center" vertical="center"/>
    </xf>
    <xf numFmtId="165" fontId="16" fillId="3" borderId="32" xfId="0" applyNumberFormat="1" applyFont="1" applyFill="1" applyBorder="1" applyAlignment="1">
      <alignment horizontal="centerContinuous" vertical="center"/>
    </xf>
    <xf numFmtId="0" fontId="0" fillId="0" borderId="32" xfId="0" applyBorder="1" applyAlignment="1">
      <alignment horizontal="centerContinuous" vertical="center"/>
    </xf>
    <xf numFmtId="165" fontId="16" fillId="3" borderId="32" xfId="0" applyNumberFormat="1" applyFont="1" applyFill="1" applyBorder="1" applyAlignment="1">
      <alignment horizontal="center" vertical="center"/>
    </xf>
    <xf numFmtId="165" fontId="16" fillId="3" borderId="36" xfId="0" applyNumberFormat="1" applyFont="1" applyFill="1" applyBorder="1" applyAlignment="1">
      <alignment horizontal="center" vertical="center"/>
    </xf>
    <xf numFmtId="0" fontId="11" fillId="3" borderId="39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168" fontId="11" fillId="3" borderId="39" xfId="0" applyNumberFormat="1" applyFont="1" applyFill="1" applyBorder="1" applyAlignment="1">
      <alignment horizontal="center" vertical="center"/>
    </xf>
    <xf numFmtId="0" fontId="0" fillId="0" borderId="11" xfId="0" applyBorder="1"/>
    <xf numFmtId="0" fontId="0" fillId="0" borderId="0" xfId="0" applyAlignment="1">
      <alignment horizontal="center"/>
    </xf>
    <xf numFmtId="0" fontId="11" fillId="3" borderId="31" xfId="0" applyFont="1" applyFill="1" applyBorder="1" applyAlignment="1">
      <alignment horizontal="center" vertical="center"/>
    </xf>
    <xf numFmtId="169" fontId="27" fillId="3" borderId="13" xfId="0" applyNumberFormat="1" applyFont="1" applyFill="1" applyBorder="1" applyAlignment="1">
      <alignment horizontal="left" vertical="top"/>
    </xf>
    <xf numFmtId="0" fontId="27" fillId="3" borderId="13" xfId="0" applyFont="1" applyFill="1" applyBorder="1" applyAlignment="1">
      <alignment horizontal="left" vertical="top"/>
    </xf>
    <xf numFmtId="0" fontId="0" fillId="0" borderId="48" xfId="0" applyBorder="1"/>
    <xf numFmtId="0" fontId="0" fillId="0" borderId="49" xfId="0" applyBorder="1"/>
    <xf numFmtId="0" fontId="27" fillId="3" borderId="18" xfId="0" applyFont="1" applyFill="1" applyBorder="1" applyAlignment="1">
      <alignment horizontal="left" vertical="top"/>
    </xf>
    <xf numFmtId="0" fontId="9" fillId="0" borderId="13" xfId="1" applyBorder="1" applyAlignment="1">
      <alignment horizontal="center"/>
    </xf>
    <xf numFmtId="0" fontId="0" fillId="0" borderId="45" xfId="0" applyBorder="1"/>
    <xf numFmtId="0" fontId="0" fillId="0" borderId="26" xfId="0" applyBorder="1"/>
    <xf numFmtId="0" fontId="0" fillId="0" borderId="25" xfId="0" applyBorder="1"/>
    <xf numFmtId="0" fontId="0" fillId="0" borderId="33" xfId="0" applyBorder="1" applyAlignment="1">
      <alignment horizontal="center" vertical="top"/>
    </xf>
    <xf numFmtId="0" fontId="0" fillId="0" borderId="34" xfId="0" applyBorder="1" applyAlignment="1">
      <alignment horizontal="center" vertical="top" wrapText="1"/>
    </xf>
    <xf numFmtId="0" fontId="0" fillId="0" borderId="34" xfId="0" applyBorder="1" applyAlignment="1">
      <alignment horizontal="center" vertical="top"/>
    </xf>
    <xf numFmtId="0" fontId="0" fillId="0" borderId="35" xfId="0" applyBorder="1" applyAlignment="1">
      <alignment horizontal="center" vertical="top" wrapText="1"/>
    </xf>
    <xf numFmtId="0" fontId="0" fillId="0" borderId="11" xfId="0" applyBorder="1" applyAlignment="1">
      <alignment horizontal="center"/>
    </xf>
    <xf numFmtId="0" fontId="11" fillId="0" borderId="24" xfId="0" applyFont="1" applyBorder="1" applyAlignment="1">
      <alignment wrapText="1"/>
    </xf>
    <xf numFmtId="0" fontId="11" fillId="0" borderId="24" xfId="0" applyFont="1" applyBorder="1"/>
    <xf numFmtId="0" fontId="0" fillId="0" borderId="12" xfId="0" applyBorder="1" applyAlignment="1">
      <alignment horizontal="center"/>
    </xf>
    <xf numFmtId="0" fontId="0" fillId="0" borderId="24" xfId="0" applyBorder="1"/>
    <xf numFmtId="0" fontId="0" fillId="0" borderId="12" xfId="0" applyBorder="1"/>
    <xf numFmtId="0" fontId="0" fillId="0" borderId="41" xfId="0" applyBorder="1"/>
    <xf numFmtId="0" fontId="0" fillId="0" borderId="32" xfId="0" applyBorder="1"/>
    <xf numFmtId="0" fontId="0" fillId="0" borderId="46" xfId="0" applyBorder="1"/>
    <xf numFmtId="0" fontId="12" fillId="0" borderId="48" xfId="0" applyFont="1" applyBorder="1"/>
    <xf numFmtId="0" fontId="0" fillId="3" borderId="0" xfId="0" applyFill="1" applyAlignment="1">
      <alignment horizontal="left"/>
    </xf>
    <xf numFmtId="0" fontId="19" fillId="0" borderId="0" xfId="0" applyFont="1" applyAlignment="1">
      <alignment vertical="center"/>
    </xf>
    <xf numFmtId="0" fontId="40" fillId="0" borderId="0" xfId="0" applyFont="1"/>
    <xf numFmtId="1" fontId="50" fillId="0" borderId="13" xfId="0" applyNumberFormat="1" applyFont="1" applyBorder="1" applyAlignment="1">
      <alignment horizontal="center" vertical="center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0" fontId="9" fillId="0" borderId="13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20" fontId="45" fillId="0" borderId="0" xfId="2" applyNumberFormat="1" applyFont="1" applyAlignment="1">
      <alignment vertical="center" wrapText="1"/>
    </xf>
    <xf numFmtId="170" fontId="50" fillId="0" borderId="13" xfId="0" applyNumberFormat="1" applyFont="1" applyBorder="1" applyAlignment="1">
      <alignment horizontal="center" vertical="center"/>
    </xf>
    <xf numFmtId="0" fontId="47" fillId="0" borderId="13" xfId="2" applyFont="1" applyBorder="1" applyAlignment="1">
      <alignment horizontal="center" vertical="center" wrapText="1"/>
    </xf>
    <xf numFmtId="0" fontId="47" fillId="0" borderId="22" xfId="2" applyFont="1" applyBorder="1" applyAlignment="1">
      <alignment horizontal="center" vertical="center" wrapText="1"/>
    </xf>
    <xf numFmtId="20" fontId="45" fillId="0" borderId="13" xfId="2" applyNumberFormat="1" applyFont="1" applyBorder="1" applyAlignment="1">
      <alignment horizontal="center" vertical="center" wrapText="1"/>
    </xf>
    <xf numFmtId="0" fontId="48" fillId="0" borderId="13" xfId="2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2" fontId="9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2" fontId="50" fillId="0" borderId="13" xfId="0" applyNumberFormat="1" applyFont="1" applyBorder="1" applyAlignment="1">
      <alignment horizontal="center" vertical="center"/>
    </xf>
    <xf numFmtId="0" fontId="46" fillId="0" borderId="0" xfId="0" applyFont="1"/>
    <xf numFmtId="166" fontId="50" fillId="0" borderId="13" xfId="0" applyNumberFormat="1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17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 wrapText="1"/>
    </xf>
    <xf numFmtId="0" fontId="18" fillId="0" borderId="55" xfId="0" applyFont="1" applyBorder="1" applyAlignment="1">
      <alignment horizontal="left" vertical="center"/>
    </xf>
    <xf numFmtId="0" fontId="17" fillId="0" borderId="61" xfId="0" applyFont="1" applyBorder="1" applyAlignment="1">
      <alignment horizontal="center" vertical="center"/>
    </xf>
    <xf numFmtId="0" fontId="17" fillId="0" borderId="61" xfId="0" applyFont="1" applyBorder="1" applyAlignment="1">
      <alignment horizontal="center" vertical="center" wrapText="1"/>
    </xf>
    <xf numFmtId="0" fontId="17" fillId="0" borderId="58" xfId="0" applyFont="1" applyBorder="1" applyAlignment="1">
      <alignment horizontal="center" vertical="center"/>
    </xf>
    <xf numFmtId="0" fontId="17" fillId="0" borderId="11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center"/>
    </xf>
    <xf numFmtId="0" fontId="17" fillId="0" borderId="48" xfId="0" applyFont="1" applyBorder="1" applyAlignment="1">
      <alignment horizontal="left" vertical="center"/>
    </xf>
    <xf numFmtId="0" fontId="17" fillId="0" borderId="49" xfId="0" applyFont="1" applyBorder="1" applyAlignment="1">
      <alignment horizontal="left"/>
    </xf>
    <xf numFmtId="0" fontId="17" fillId="0" borderId="49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13" xfId="0" applyFont="1" applyBorder="1"/>
    <xf numFmtId="0" fontId="33" fillId="0" borderId="33" xfId="0" applyFont="1" applyBorder="1" applyAlignment="1">
      <alignment horizontal="center" vertical="center" wrapText="1"/>
    </xf>
    <xf numFmtId="0" fontId="17" fillId="0" borderId="34" xfId="0" applyFont="1" applyBorder="1" applyAlignment="1">
      <alignment wrapText="1"/>
    </xf>
    <xf numFmtId="0" fontId="17" fillId="0" borderId="34" xfId="0" applyFont="1" applyBorder="1"/>
    <xf numFmtId="0" fontId="17" fillId="0" borderId="35" xfId="0" applyFont="1" applyBorder="1"/>
    <xf numFmtId="0" fontId="17" fillId="0" borderId="1" xfId="0" applyFont="1" applyBorder="1"/>
    <xf numFmtId="0" fontId="17" fillId="0" borderId="13" xfId="0" applyFont="1" applyBorder="1" applyAlignment="1">
      <alignment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3" xfId="0" applyFont="1" applyBorder="1" applyAlignment="1">
      <alignment vertical="center" wrapText="1"/>
    </xf>
    <xf numFmtId="0" fontId="17" fillId="0" borderId="1" xfId="0" applyFont="1" applyBorder="1" applyAlignment="1">
      <alignment vertical="center"/>
    </xf>
    <xf numFmtId="0" fontId="17" fillId="0" borderId="13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2" xfId="0" applyFont="1" applyBorder="1"/>
    <xf numFmtId="0" fontId="0" fillId="0" borderId="0" xfId="0" applyAlignment="1">
      <alignment horizontal="left"/>
    </xf>
    <xf numFmtId="1" fontId="50" fillId="0" borderId="32" xfId="0" applyNumberFormat="1" applyFont="1" applyBorder="1" applyAlignment="1">
      <alignment horizontal="center" vertical="center"/>
    </xf>
    <xf numFmtId="165" fontId="50" fillId="0" borderId="13" xfId="0" applyNumberFormat="1" applyFont="1" applyBorder="1" applyAlignment="1">
      <alignment horizontal="center" vertical="center"/>
    </xf>
    <xf numFmtId="9" fontId="48" fillId="0" borderId="13" xfId="3" applyFont="1" applyFill="1" applyBorder="1" applyAlignment="1">
      <alignment horizontal="center" vertical="center"/>
    </xf>
    <xf numFmtId="0" fontId="0" fillId="0" borderId="18" xfId="0" applyBorder="1"/>
    <xf numFmtId="0" fontId="8" fillId="0" borderId="28" xfId="0" applyFont="1" applyBorder="1" applyAlignment="1">
      <alignment horizontal="left" wrapText="1"/>
    </xf>
    <xf numFmtId="0" fontId="17" fillId="0" borderId="71" xfId="0" applyFont="1" applyBorder="1" applyAlignment="1" applyProtection="1">
      <alignment horizontal="left" vertical="center"/>
      <protection hidden="1"/>
    </xf>
    <xf numFmtId="0" fontId="17" fillId="0" borderId="18" xfId="0" applyFont="1" applyBorder="1" applyAlignment="1" applyProtection="1">
      <alignment horizontal="left" vertical="center"/>
      <protection hidden="1"/>
    </xf>
    <xf numFmtId="0" fontId="17" fillId="0" borderId="5" xfId="0" applyFont="1" applyBorder="1" applyAlignment="1" applyProtection="1">
      <alignment horizontal="left" vertical="center"/>
      <protection hidden="1"/>
    </xf>
    <xf numFmtId="0" fontId="53" fillId="0" borderId="0" xfId="0" applyFont="1"/>
    <xf numFmtId="0" fontId="53" fillId="0" borderId="77" xfId="0" applyFont="1" applyBorder="1"/>
    <xf numFmtId="0" fontId="53" fillId="0" borderId="78" xfId="0" applyFont="1" applyBorder="1"/>
    <xf numFmtId="0" fontId="9" fillId="0" borderId="79" xfId="0" applyFont="1" applyBorder="1"/>
    <xf numFmtId="0" fontId="53" fillId="0" borderId="80" xfId="0" applyFont="1" applyBorder="1"/>
    <xf numFmtId="0" fontId="9" fillId="0" borderId="81" xfId="0" applyFont="1" applyBorder="1"/>
    <xf numFmtId="9" fontId="19" fillId="0" borderId="13" xfId="0" applyNumberFormat="1" applyFont="1" applyBorder="1" applyAlignment="1">
      <alignment horizontal="center" vertical="center"/>
    </xf>
    <xf numFmtId="0" fontId="1" fillId="0" borderId="0" xfId="1" applyFont="1" applyAlignment="1">
      <alignment vertical="center"/>
    </xf>
    <xf numFmtId="0" fontId="17" fillId="3" borderId="0" xfId="1" applyFont="1" applyFill="1" applyAlignment="1" applyProtection="1">
      <alignment horizontal="right" vertical="center"/>
      <protection locked="0"/>
    </xf>
    <xf numFmtId="0" fontId="17" fillId="0" borderId="0" xfId="1" applyFont="1" applyAlignment="1" applyProtection="1">
      <alignment horizontal="left" vertical="center"/>
      <protection locked="0"/>
    </xf>
    <xf numFmtId="0" fontId="17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0" fontId="17" fillId="0" borderId="0" xfId="1" applyFont="1" applyAlignment="1">
      <alignment vertical="top"/>
    </xf>
    <xf numFmtId="0" fontId="1" fillId="3" borderId="45" xfId="1" applyFont="1" applyFill="1" applyBorder="1" applyAlignment="1" applyProtection="1">
      <alignment horizontal="left" vertical="center"/>
      <protection locked="0"/>
    </xf>
    <xf numFmtId="0" fontId="59" fillId="0" borderId="25" xfId="1" applyFont="1" applyBorder="1" applyAlignment="1">
      <alignment horizontal="left" vertical="top" indent="1"/>
    </xf>
    <xf numFmtId="0" fontId="59" fillId="0" borderId="0" xfId="1" applyFont="1" applyAlignment="1">
      <alignment vertical="top"/>
    </xf>
    <xf numFmtId="0" fontId="59" fillId="0" borderId="40" xfId="1" applyFont="1" applyBorder="1" applyAlignment="1">
      <alignment vertical="top"/>
    </xf>
    <xf numFmtId="0" fontId="16" fillId="0" borderId="25" xfId="1" applyFont="1" applyBorder="1"/>
    <xf numFmtId="0" fontId="16" fillId="0" borderId="0" xfId="1" applyFont="1" applyAlignment="1">
      <alignment vertical="center"/>
    </xf>
    <xf numFmtId="0" fontId="17" fillId="0" borderId="25" xfId="1" applyFont="1" applyBorder="1" applyAlignment="1">
      <alignment horizontal="left" vertical="center" indent="1"/>
    </xf>
    <xf numFmtId="0" fontId="17" fillId="0" borderId="26" xfId="1" applyFont="1" applyBorder="1" applyAlignment="1">
      <alignment vertical="center"/>
    </xf>
    <xf numFmtId="0" fontId="59" fillId="0" borderId="0" xfId="1" applyFont="1"/>
    <xf numFmtId="0" fontId="17" fillId="0" borderId="25" xfId="1" applyFont="1" applyBorder="1" applyAlignment="1">
      <alignment vertical="center"/>
    </xf>
    <xf numFmtId="0" fontId="1" fillId="0" borderId="25" xfId="1" applyFont="1" applyBorder="1" applyAlignment="1">
      <alignment vertical="center"/>
    </xf>
    <xf numFmtId="0" fontId="60" fillId="0" borderId="0" xfId="1" applyFont="1"/>
    <xf numFmtId="0" fontId="60" fillId="3" borderId="0" xfId="1" applyFont="1" applyFill="1" applyAlignment="1">
      <alignment horizontal="left" vertical="center" indent="1"/>
    </xf>
    <xf numFmtId="0" fontId="60" fillId="5" borderId="45" xfId="1" applyFont="1" applyFill="1" applyBorder="1" applyAlignment="1">
      <alignment horizontal="left" vertical="center" indent="1"/>
    </xf>
    <xf numFmtId="0" fontId="60" fillId="0" borderId="0" xfId="1" applyFont="1" applyAlignment="1">
      <alignment horizontal="left" vertical="center"/>
    </xf>
    <xf numFmtId="0" fontId="60" fillId="3" borderId="26" xfId="1" applyFont="1" applyFill="1" applyBorder="1" applyAlignment="1">
      <alignment horizontal="left" vertical="center"/>
    </xf>
    <xf numFmtId="0" fontId="1" fillId="0" borderId="25" xfId="1" applyFont="1" applyBorder="1" applyAlignment="1">
      <alignment horizontal="left" vertical="center"/>
    </xf>
    <xf numFmtId="0" fontId="1" fillId="0" borderId="0" xfId="1" applyFont="1" applyAlignment="1">
      <alignment horizontal="left" vertical="center"/>
    </xf>
    <xf numFmtId="0" fontId="17" fillId="3" borderId="0" xfId="1" applyFont="1" applyFill="1" applyAlignment="1" applyProtection="1">
      <alignment horizontal="center" vertical="center"/>
      <protection locked="0"/>
    </xf>
    <xf numFmtId="0" fontId="17" fillId="0" borderId="25" xfId="1" applyFont="1" applyBorder="1" applyAlignment="1" applyProtection="1">
      <alignment vertical="center"/>
      <protection locked="0"/>
    </xf>
    <xf numFmtId="0" fontId="17" fillId="0" borderId="0" xfId="1" applyFont="1" applyAlignment="1" applyProtection="1">
      <alignment vertical="center"/>
      <protection locked="0"/>
    </xf>
    <xf numFmtId="0" fontId="17" fillId="0" borderId="0" xfId="1" applyFont="1" applyAlignment="1" applyProtection="1">
      <alignment horizontal="center" vertical="center"/>
      <protection locked="0"/>
    </xf>
    <xf numFmtId="0" fontId="1" fillId="0" borderId="0" xfId="1" applyFont="1" applyAlignment="1" applyProtection="1">
      <alignment vertical="center"/>
      <protection locked="0"/>
    </xf>
    <xf numFmtId="0" fontId="1" fillId="0" borderId="26" xfId="1" applyFont="1" applyBorder="1" applyAlignment="1" applyProtection="1">
      <alignment vertical="center"/>
      <protection locked="0"/>
    </xf>
    <xf numFmtId="0" fontId="1" fillId="3" borderId="0" xfId="1" applyFont="1" applyFill="1" applyAlignment="1">
      <alignment horizontal="left" vertical="center"/>
    </xf>
    <xf numFmtId="0" fontId="17" fillId="0" borderId="0" xfId="1" applyFont="1" applyAlignment="1">
      <alignment horizontal="right" vertical="center"/>
    </xf>
    <xf numFmtId="0" fontId="17" fillId="3" borderId="0" xfId="1" applyFont="1" applyFill="1" applyAlignment="1">
      <alignment horizontal="center" vertical="center"/>
    </xf>
    <xf numFmtId="0" fontId="1" fillId="5" borderId="0" xfId="1" applyFont="1" applyFill="1" applyAlignment="1">
      <alignment horizontal="left" vertical="center"/>
    </xf>
    <xf numFmtId="0" fontId="1" fillId="0" borderId="0" xfId="1" applyFont="1" applyAlignment="1">
      <alignment horizontal="right" vertical="center"/>
    </xf>
    <xf numFmtId="0" fontId="1" fillId="0" borderId="26" xfId="1" applyFont="1" applyBorder="1" applyAlignment="1">
      <alignment horizontal="left" vertical="center"/>
    </xf>
    <xf numFmtId="0" fontId="17" fillId="0" borderId="42" xfId="1" applyFont="1" applyBorder="1" applyAlignment="1">
      <alignment vertical="center"/>
    </xf>
    <xf numFmtId="0" fontId="17" fillId="0" borderId="45" xfId="1" applyFont="1" applyBorder="1" applyAlignment="1">
      <alignment vertical="center"/>
    </xf>
    <xf numFmtId="0" fontId="17" fillId="3" borderId="93" xfId="1" applyFont="1" applyFill="1" applyBorder="1" applyAlignment="1">
      <alignment vertical="center"/>
    </xf>
    <xf numFmtId="0" fontId="17" fillId="3" borderId="94" xfId="1" applyFont="1" applyFill="1" applyBorder="1" applyAlignment="1">
      <alignment vertical="center"/>
    </xf>
    <xf numFmtId="0" fontId="60" fillId="0" borderId="45" xfId="1" applyFont="1" applyBorder="1" applyAlignment="1">
      <alignment horizontal="left" vertical="center" indent="1"/>
    </xf>
    <xf numFmtId="0" fontId="60" fillId="0" borderId="25" xfId="1" applyFont="1" applyBorder="1" applyAlignment="1">
      <alignment vertical="center"/>
    </xf>
    <xf numFmtId="0" fontId="63" fillId="0" borderId="0" xfId="0" applyFont="1"/>
    <xf numFmtId="0" fontId="64" fillId="0" borderId="0" xfId="0" applyFont="1"/>
    <xf numFmtId="0" fontId="1" fillId="0" borderId="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0" fontId="9" fillId="0" borderId="17" xfId="0" applyFont="1" applyBorder="1"/>
    <xf numFmtId="0" fontId="0" fillId="0" borderId="2" xfId="0" applyBorder="1"/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1" fillId="0" borderId="65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69" xfId="0" applyFont="1" applyBorder="1" applyAlignment="1">
      <alignment horizontal="center" vertical="center"/>
    </xf>
    <xf numFmtId="14" fontId="0" fillId="0" borderId="31" xfId="0" applyNumberFormat="1" applyBorder="1" applyAlignment="1">
      <alignment horizontal="center" vertical="center"/>
    </xf>
    <xf numFmtId="0" fontId="1" fillId="0" borderId="30" xfId="0" applyFont="1" applyBorder="1" applyAlignment="1">
      <alignment horizontal="left" vertical="center" wrapText="1"/>
    </xf>
    <xf numFmtId="0" fontId="1" fillId="0" borderId="13" xfId="0" applyFont="1" applyBorder="1" applyAlignment="1">
      <alignment wrapText="1"/>
    </xf>
    <xf numFmtId="14" fontId="0" fillId="0" borderId="1" xfId="0" applyNumberForma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9" fillId="0" borderId="71" xfId="0" applyFont="1" applyBorder="1" applyAlignment="1">
      <alignment horizontal="center" vertical="center" wrapText="1"/>
    </xf>
    <xf numFmtId="0" fontId="17" fillId="0" borderId="63" xfId="0" applyFont="1" applyBorder="1" applyAlignment="1">
      <alignment vertical="center"/>
    </xf>
    <xf numFmtId="0" fontId="17" fillId="0" borderId="63" xfId="0" applyFont="1" applyBorder="1" applyAlignment="1">
      <alignment horizontal="left" vertical="center" wrapText="1"/>
    </xf>
    <xf numFmtId="0" fontId="17" fillId="0" borderId="63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 wrapText="1"/>
    </xf>
    <xf numFmtId="0" fontId="17" fillId="0" borderId="63" xfId="0" applyFont="1" applyBorder="1" applyAlignment="1">
      <alignment vertical="center" wrapText="1"/>
    </xf>
    <xf numFmtId="0" fontId="17" fillId="0" borderId="72" xfId="0" applyFont="1" applyBorder="1" applyAlignment="1">
      <alignment vertical="center"/>
    </xf>
    <xf numFmtId="0" fontId="9" fillId="0" borderId="13" xfId="0" applyFont="1" applyBorder="1" applyAlignment="1">
      <alignment horizontal="left" vertical="center"/>
    </xf>
    <xf numFmtId="0" fontId="20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1" fillId="0" borderId="13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9" fillId="0" borderId="13" xfId="0" applyFont="1" applyBorder="1" applyAlignment="1">
      <alignment vertical="center" wrapText="1"/>
    </xf>
    <xf numFmtId="0" fontId="1" fillId="0" borderId="18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18" xfId="0" applyFont="1" applyBorder="1" applyAlignment="1">
      <alignment horizontal="center" vertical="center"/>
    </xf>
    <xf numFmtId="0" fontId="9" fillId="0" borderId="39" xfId="1" applyBorder="1" applyAlignment="1">
      <alignment horizontal="center"/>
    </xf>
    <xf numFmtId="0" fontId="9" fillId="0" borderId="0" xfId="1" applyAlignment="1">
      <alignment horizontal="center"/>
    </xf>
    <xf numFmtId="0" fontId="11" fillId="2" borderId="22" xfId="0" applyFont="1" applyFill="1" applyBorder="1" applyAlignment="1" applyProtection="1">
      <alignment horizontal="center" vertical="center"/>
      <protection locked="0"/>
    </xf>
    <xf numFmtId="0" fontId="1" fillId="2" borderId="42" xfId="0" applyFont="1" applyFill="1" applyBorder="1" applyAlignment="1" applyProtection="1">
      <alignment horizontal="center" vertical="center"/>
      <protection locked="0"/>
    </xf>
    <xf numFmtId="0" fontId="19" fillId="0" borderId="14" xfId="0" applyFont="1" applyBorder="1" applyAlignment="1">
      <alignment horizontal="center" vertical="center" wrapText="1"/>
    </xf>
    <xf numFmtId="0" fontId="0" fillId="0" borderId="55" xfId="0" applyBorder="1"/>
    <xf numFmtId="0" fontId="0" fillId="0" borderId="61" xfId="0" applyBorder="1"/>
    <xf numFmtId="0" fontId="0" fillId="0" borderId="61" xfId="0" applyBorder="1" applyAlignment="1">
      <alignment horizontal="center"/>
    </xf>
    <xf numFmtId="0" fontId="0" fillId="0" borderId="61" xfId="0" applyBorder="1" applyAlignment="1">
      <alignment horizontal="left"/>
    </xf>
    <xf numFmtId="0" fontId="0" fillId="0" borderId="58" xfId="0" applyBorder="1"/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9" fillId="0" borderId="12" xfId="0" applyFont="1" applyBorder="1" applyAlignment="1">
      <alignment horizontal="center" vertical="center" wrapText="1"/>
    </xf>
    <xf numFmtId="0" fontId="11" fillId="0" borderId="17" xfId="0" applyFont="1" applyBorder="1" applyAlignment="1">
      <alignment vertical="center"/>
    </xf>
    <xf numFmtId="0" fontId="9" fillId="0" borderId="18" xfId="0" applyFont="1" applyBorder="1" applyAlignment="1">
      <alignment horizontal="left" vertical="center" wrapText="1"/>
    </xf>
    <xf numFmtId="0" fontId="9" fillId="0" borderId="32" xfId="0" applyFont="1" applyBorder="1" applyAlignment="1">
      <alignment horizontal="left" vertical="center" wrapText="1"/>
    </xf>
    <xf numFmtId="0" fontId="18" fillId="0" borderId="48" xfId="0" applyFont="1" applyBorder="1"/>
    <xf numFmtId="0" fontId="0" fillId="0" borderId="49" xfId="0" applyBorder="1" applyAlignment="1">
      <alignment horizontal="center"/>
    </xf>
    <xf numFmtId="0" fontId="0" fillId="0" borderId="49" xfId="0" applyBorder="1" applyAlignment="1">
      <alignment horizontal="left"/>
    </xf>
    <xf numFmtId="0" fontId="0" fillId="0" borderId="59" xfId="0" applyBorder="1"/>
    <xf numFmtId="0" fontId="9" fillId="0" borderId="0" xfId="0" applyFont="1"/>
    <xf numFmtId="0" fontId="11" fillId="0" borderId="65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42" xfId="0" applyBorder="1"/>
    <xf numFmtId="0" fontId="0" fillId="0" borderId="47" xfId="0" applyBorder="1"/>
    <xf numFmtId="0" fontId="9" fillId="0" borderId="24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left" vertical="center" wrapText="1"/>
    </xf>
    <xf numFmtId="0" fontId="17" fillId="0" borderId="21" xfId="0" applyFont="1" applyBorder="1" applyAlignment="1" applyProtection="1">
      <alignment horizontal="left" vertical="center"/>
      <protection hidden="1"/>
    </xf>
    <xf numFmtId="0" fontId="17" fillId="0" borderId="22" xfId="0" applyFont="1" applyBorder="1" applyAlignment="1" applyProtection="1">
      <alignment horizontal="left" vertical="center"/>
      <protection hidden="1"/>
    </xf>
    <xf numFmtId="0" fontId="0" fillId="0" borderId="11" xfId="0" applyBorder="1" applyAlignment="1">
      <alignment horizontal="center" vertical="center"/>
    </xf>
    <xf numFmtId="0" fontId="57" fillId="0" borderId="13" xfId="5" applyFont="1" applyBorder="1" applyAlignment="1">
      <alignment vertical="center" wrapText="1"/>
    </xf>
    <xf numFmtId="0" fontId="1" fillId="0" borderId="0" xfId="5"/>
    <xf numFmtId="0" fontId="8" fillId="0" borderId="3" xfId="5" applyFont="1" applyBorder="1" applyAlignment="1">
      <alignment vertical="center"/>
    </xf>
    <xf numFmtId="0" fontId="1" fillId="0" borderId="13" xfId="5" applyBorder="1"/>
    <xf numFmtId="0" fontId="1" fillId="0" borderId="13" xfId="5" applyBorder="1" applyAlignment="1">
      <alignment vertical="center"/>
    </xf>
    <xf numFmtId="0" fontId="1" fillId="0" borderId="1" xfId="5" applyBorder="1"/>
    <xf numFmtId="0" fontId="36" fillId="0" borderId="3" xfId="5" applyFont="1" applyBorder="1" applyAlignment="1">
      <alignment horizontal="center" vertical="center" wrapText="1"/>
    </xf>
    <xf numFmtId="0" fontId="36" fillId="0" borderId="13" xfId="5" applyFont="1" applyBorder="1" applyAlignment="1">
      <alignment horizontal="center" vertical="center" wrapText="1"/>
    </xf>
    <xf numFmtId="0" fontId="36" fillId="0" borderId="1" xfId="5" applyFont="1" applyBorder="1" applyAlignment="1">
      <alignment horizontal="center" vertical="center" wrapText="1"/>
    </xf>
    <xf numFmtId="16" fontId="36" fillId="0" borderId="13" xfId="5" applyNumberFormat="1" applyFont="1" applyBorder="1" applyAlignment="1">
      <alignment horizontal="center" vertical="center" wrapText="1"/>
    </xf>
    <xf numFmtId="0" fontId="8" fillId="0" borderId="32" xfId="5" applyFont="1" applyBorder="1" applyAlignment="1">
      <alignment vertical="center"/>
    </xf>
    <xf numFmtId="0" fontId="1" fillId="0" borderId="32" xfId="5" applyBorder="1"/>
    <xf numFmtId="0" fontId="19" fillId="0" borderId="0" xfId="5" applyFont="1" applyAlignment="1">
      <alignment vertical="center"/>
    </xf>
    <xf numFmtId="0" fontId="52" fillId="0" borderId="13" xfId="5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9" fillId="0" borderId="30" xfId="0" applyFont="1" applyBorder="1" applyAlignment="1">
      <alignment vertical="center" wrapText="1"/>
    </xf>
    <xf numFmtId="0" fontId="9" fillId="0" borderId="30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 wrapText="1"/>
    </xf>
    <xf numFmtId="0" fontId="1" fillId="0" borderId="17" xfId="0" applyFont="1" applyBorder="1" applyAlignment="1">
      <alignment horizontal="center" vertical="center" wrapText="1"/>
    </xf>
    <xf numFmtId="0" fontId="19" fillId="0" borderId="96" xfId="0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/>
    </xf>
    <xf numFmtId="0" fontId="1" fillId="0" borderId="32" xfId="0" applyFont="1" applyBorder="1" applyAlignment="1">
      <alignment vertical="center"/>
    </xf>
    <xf numFmtId="0" fontId="1" fillId="0" borderId="32" xfId="0" applyFont="1" applyBorder="1" applyAlignment="1">
      <alignment horizontal="center" vertical="center"/>
    </xf>
    <xf numFmtId="0" fontId="11" fillId="0" borderId="32" xfId="0" applyFont="1" applyBorder="1" applyAlignment="1">
      <alignment vertical="center"/>
    </xf>
    <xf numFmtId="16" fontId="1" fillId="0" borderId="13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49" fillId="0" borderId="13" xfId="0" applyFont="1" applyBorder="1" applyAlignment="1">
      <alignment horizontal="center" vertical="center"/>
    </xf>
    <xf numFmtId="49" fontId="49" fillId="0" borderId="13" xfId="0" applyNumberFormat="1" applyFont="1" applyBorder="1" applyAlignment="1">
      <alignment horizontal="center" vertical="center"/>
    </xf>
    <xf numFmtId="0" fontId="9" fillId="0" borderId="18" xfId="0" applyFont="1" applyBorder="1" applyAlignment="1">
      <alignment horizontal="left" vertical="center"/>
    </xf>
    <xf numFmtId="0" fontId="49" fillId="0" borderId="18" xfId="0" applyFont="1" applyBorder="1" applyAlignment="1">
      <alignment horizontal="center" vertical="center"/>
    </xf>
    <xf numFmtId="0" fontId="1" fillId="0" borderId="18" xfId="0" applyFont="1" applyBorder="1" applyAlignment="1">
      <alignment vertical="center"/>
    </xf>
    <xf numFmtId="0" fontId="11" fillId="0" borderId="17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" fillId="0" borderId="32" xfId="0" applyFont="1" applyBorder="1" applyAlignment="1">
      <alignment horizontal="left" vertical="center"/>
    </xf>
    <xf numFmtId="0" fontId="56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20" fillId="0" borderId="13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left" vertical="center"/>
    </xf>
    <xf numFmtId="0" fontId="9" fillId="0" borderId="32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 wrapText="1"/>
    </xf>
    <xf numFmtId="0" fontId="9" fillId="0" borderId="3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9" fillId="0" borderId="17" xfId="0" applyFont="1" applyBorder="1" applyAlignment="1">
      <alignment vertical="center"/>
    </xf>
    <xf numFmtId="0" fontId="9" fillId="0" borderId="30" xfId="0" applyFont="1" applyBorder="1" applyAlignment="1">
      <alignment vertical="center"/>
    </xf>
    <xf numFmtId="0" fontId="9" fillId="0" borderId="3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1" fillId="0" borderId="17" xfId="0" quotePrefix="1" applyFont="1" applyBorder="1" applyAlignment="1">
      <alignment horizontal="center" vertical="center"/>
    </xf>
    <xf numFmtId="0" fontId="11" fillId="0" borderId="13" xfId="0" applyFont="1" applyBorder="1" applyAlignment="1">
      <alignment vertical="center" wrapText="1"/>
    </xf>
    <xf numFmtId="0" fontId="11" fillId="0" borderId="13" xfId="0" quotePrefix="1" applyFont="1" applyBorder="1" applyAlignment="1">
      <alignment horizontal="center" vertical="center"/>
    </xf>
    <xf numFmtId="0" fontId="1" fillId="0" borderId="17" xfId="0" applyFont="1" applyBorder="1" applyAlignment="1">
      <alignment vertical="center"/>
    </xf>
    <xf numFmtId="0" fontId="9" fillId="0" borderId="13" xfId="0" applyFont="1" applyBorder="1"/>
    <xf numFmtId="49" fontId="9" fillId="0" borderId="13" xfId="0" applyNumberFormat="1" applyFont="1" applyBorder="1" applyAlignment="1">
      <alignment horizontal="center" vertical="center"/>
    </xf>
    <xf numFmtId="0" fontId="9" fillId="0" borderId="17" xfId="0" applyFont="1" applyBorder="1" applyAlignment="1">
      <alignment horizontal="left" vertical="center"/>
    </xf>
    <xf numFmtId="0" fontId="9" fillId="0" borderId="30" xfId="0" applyFont="1" applyBorder="1" applyAlignment="1">
      <alignment horizontal="left" vertical="center" wrapText="1"/>
    </xf>
    <xf numFmtId="0" fontId="9" fillId="0" borderId="24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7" fillId="0" borderId="13" xfId="0" applyFont="1" applyBorder="1" applyAlignment="1">
      <alignment horizontal="left" vertical="center"/>
    </xf>
    <xf numFmtId="0" fontId="17" fillId="0" borderId="17" xfId="0" applyFont="1" applyBorder="1" applyAlignment="1">
      <alignment vertical="center"/>
    </xf>
    <xf numFmtId="0" fontId="17" fillId="0" borderId="17" xfId="0" applyFont="1" applyBorder="1" applyAlignment="1">
      <alignment horizontal="left" vertical="center" wrapText="1"/>
    </xf>
    <xf numFmtId="0" fontId="17" fillId="0" borderId="17" xfId="0" applyFont="1" applyBorder="1" applyAlignment="1">
      <alignment vertical="center" wrapText="1"/>
    </xf>
    <xf numFmtId="0" fontId="17" fillId="0" borderId="2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17" fillId="0" borderId="18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center"/>
    </xf>
    <xf numFmtId="0" fontId="17" fillId="0" borderId="18" xfId="0" applyFont="1" applyBorder="1" applyAlignment="1">
      <alignment horizontal="left" vertical="center"/>
    </xf>
    <xf numFmtId="0" fontId="17" fillId="0" borderId="18" xfId="0" applyFont="1" applyBorder="1"/>
    <xf numFmtId="0" fontId="17" fillId="0" borderId="18" xfId="0" applyFont="1" applyBorder="1" applyAlignment="1">
      <alignment vertical="center" wrapText="1"/>
    </xf>
    <xf numFmtId="0" fontId="17" fillId="0" borderId="5" xfId="0" applyFont="1" applyBorder="1"/>
    <xf numFmtId="0" fontId="1" fillId="0" borderId="1" xfId="0" applyFont="1" applyBorder="1" applyAlignment="1">
      <alignment horizontal="center" vertical="center"/>
    </xf>
    <xf numFmtId="0" fontId="72" fillId="3" borderId="0" xfId="5" applyFont="1" applyFill="1"/>
    <xf numFmtId="0" fontId="72" fillId="3" borderId="49" xfId="5" applyFont="1" applyFill="1" applyBorder="1"/>
    <xf numFmtId="0" fontId="72" fillId="3" borderId="48" xfId="5" applyFont="1" applyFill="1" applyBorder="1"/>
    <xf numFmtId="0" fontId="72" fillId="3" borderId="59" xfId="5" applyFont="1" applyFill="1" applyBorder="1"/>
    <xf numFmtId="0" fontId="72" fillId="9" borderId="23" xfId="5" applyFont="1" applyFill="1" applyBorder="1" applyAlignment="1">
      <alignment horizontal="center"/>
    </xf>
    <xf numFmtId="0" fontId="72" fillId="9" borderId="39" xfId="5" applyFont="1" applyFill="1" applyBorder="1"/>
    <xf numFmtId="0" fontId="72" fillId="4" borderId="22" xfId="5" applyFont="1" applyFill="1" applyBorder="1"/>
    <xf numFmtId="0" fontId="72" fillId="4" borderId="39" xfId="5" applyFont="1" applyFill="1" applyBorder="1"/>
    <xf numFmtId="0" fontId="72" fillId="4" borderId="13" xfId="5" applyFont="1" applyFill="1" applyBorder="1" applyAlignment="1">
      <alignment horizontal="center"/>
    </xf>
    <xf numFmtId="0" fontId="72" fillId="9" borderId="13" xfId="5" applyFont="1" applyFill="1" applyBorder="1" applyAlignment="1">
      <alignment horizontal="center"/>
    </xf>
    <xf numFmtId="2" fontId="72" fillId="3" borderId="13" xfId="5" applyNumberFormat="1" applyFont="1" applyFill="1" applyBorder="1" applyAlignment="1" applyProtection="1">
      <alignment horizontal="center"/>
      <protection locked="0"/>
    </xf>
    <xf numFmtId="0" fontId="72" fillId="3" borderId="37" xfId="5" applyFont="1" applyFill="1" applyBorder="1"/>
    <xf numFmtId="0" fontId="72" fillId="3" borderId="40" xfId="5" applyFont="1" applyFill="1" applyBorder="1"/>
    <xf numFmtId="0" fontId="72" fillId="3" borderId="42" xfId="5" applyFont="1" applyFill="1" applyBorder="1"/>
    <xf numFmtId="0" fontId="72" fillId="3" borderId="45" xfId="5" applyFont="1" applyFill="1" applyBorder="1"/>
    <xf numFmtId="0" fontId="72" fillId="3" borderId="25" xfId="5" applyFont="1" applyFill="1" applyBorder="1"/>
    <xf numFmtId="0" fontId="72" fillId="5" borderId="13" xfId="5" applyFont="1" applyFill="1" applyBorder="1" applyAlignment="1">
      <alignment horizontal="center"/>
    </xf>
    <xf numFmtId="2" fontId="72" fillId="5" borderId="13" xfId="5" applyNumberFormat="1" applyFont="1" applyFill="1" applyBorder="1" applyAlignment="1">
      <alignment horizontal="center"/>
    </xf>
    <xf numFmtId="166" fontId="72" fillId="5" borderId="13" xfId="5" applyNumberFormat="1" applyFont="1" applyFill="1" applyBorder="1" applyAlignment="1">
      <alignment horizontal="center"/>
    </xf>
    <xf numFmtId="0" fontId="72" fillId="3" borderId="11" xfId="5" applyFont="1" applyFill="1" applyBorder="1"/>
    <xf numFmtId="0" fontId="1" fillId="3" borderId="0" xfId="5" applyFill="1"/>
    <xf numFmtId="0" fontId="1" fillId="3" borderId="39" xfId="5" applyFill="1" applyBorder="1"/>
    <xf numFmtId="0" fontId="77" fillId="3" borderId="13" xfId="5" applyFont="1" applyFill="1" applyBorder="1" applyAlignment="1">
      <alignment horizontal="center"/>
    </xf>
    <xf numFmtId="165" fontId="72" fillId="9" borderId="39" xfId="5" applyNumberFormat="1" applyFont="1" applyFill="1" applyBorder="1" applyAlignment="1">
      <alignment horizontal="center"/>
    </xf>
    <xf numFmtId="0" fontId="72" fillId="3" borderId="38" xfId="5" applyFont="1" applyFill="1" applyBorder="1"/>
    <xf numFmtId="0" fontId="72" fillId="3" borderId="47" xfId="5" applyFont="1" applyFill="1" applyBorder="1"/>
    <xf numFmtId="1" fontId="72" fillId="3" borderId="0" xfId="5" applyNumberFormat="1" applyFont="1" applyFill="1"/>
    <xf numFmtId="0" fontId="72" fillId="3" borderId="17" xfId="5" applyFont="1" applyFill="1" applyBorder="1" applyAlignment="1">
      <alignment horizontal="center"/>
    </xf>
    <xf numFmtId="0" fontId="72" fillId="3" borderId="73" xfId="5" applyFont="1" applyFill="1" applyBorder="1"/>
    <xf numFmtId="0" fontId="72" fillId="3" borderId="54" xfId="5" applyFont="1" applyFill="1" applyBorder="1"/>
    <xf numFmtId="0" fontId="74" fillId="3" borderId="55" xfId="5" applyFont="1" applyFill="1" applyBorder="1" applyAlignment="1">
      <alignment horizontal="left"/>
    </xf>
    <xf numFmtId="0" fontId="72" fillId="3" borderId="61" xfId="5" applyFont="1" applyFill="1" applyBorder="1" applyAlignment="1">
      <alignment horizontal="center"/>
    </xf>
    <xf numFmtId="0" fontId="72" fillId="3" borderId="61" xfId="5" applyFont="1" applyFill="1" applyBorder="1"/>
    <xf numFmtId="0" fontId="72" fillId="3" borderId="58" xfId="5" applyFont="1" applyFill="1" applyBorder="1"/>
    <xf numFmtId="0" fontId="72" fillId="3" borderId="11" xfId="5" applyFont="1" applyFill="1" applyBorder="1" applyAlignment="1">
      <alignment horizontal="center"/>
    </xf>
    <xf numFmtId="0" fontId="72" fillId="3" borderId="0" xfId="5" applyFont="1" applyFill="1" applyAlignment="1">
      <alignment horizontal="center"/>
    </xf>
    <xf numFmtId="0" fontId="72" fillId="3" borderId="12" xfId="5" applyFont="1" applyFill="1" applyBorder="1"/>
    <xf numFmtId="0" fontId="72" fillId="3" borderId="44" xfId="5" applyFont="1" applyFill="1" applyBorder="1" applyAlignment="1">
      <alignment horizontal="left"/>
    </xf>
    <xf numFmtId="0" fontId="72" fillId="3" borderId="40" xfId="5" applyFont="1" applyFill="1" applyBorder="1" applyAlignment="1">
      <alignment horizontal="left"/>
    </xf>
    <xf numFmtId="0" fontId="72" fillId="3" borderId="40" xfId="5" applyFont="1" applyFill="1" applyBorder="1" applyAlignment="1">
      <alignment horizontal="center"/>
    </xf>
    <xf numFmtId="0" fontId="72" fillId="3" borderId="0" xfId="5" applyFont="1" applyFill="1" applyAlignment="1">
      <alignment horizontal="left"/>
    </xf>
    <xf numFmtId="0" fontId="72" fillId="3" borderId="41" xfId="5" applyFont="1" applyFill="1" applyBorder="1" applyAlignment="1">
      <alignment horizontal="center"/>
    </xf>
    <xf numFmtId="0" fontId="72" fillId="3" borderId="45" xfId="5" applyFont="1" applyFill="1" applyBorder="1" applyAlignment="1">
      <alignment horizontal="center"/>
    </xf>
    <xf numFmtId="0" fontId="72" fillId="3" borderId="45" xfId="5" applyFont="1" applyFill="1" applyBorder="1" applyAlignment="1">
      <alignment horizontal="left"/>
    </xf>
    <xf numFmtId="0" fontId="72" fillId="3" borderId="46" xfId="5" applyFont="1" applyFill="1" applyBorder="1"/>
    <xf numFmtId="0" fontId="72" fillId="3" borderId="48" xfId="5" applyFont="1" applyFill="1" applyBorder="1" applyAlignment="1">
      <alignment horizontal="center"/>
    </xf>
    <xf numFmtId="0" fontId="72" fillId="3" borderId="49" xfId="5" applyFont="1" applyFill="1" applyBorder="1" applyAlignment="1">
      <alignment horizontal="center"/>
    </xf>
    <xf numFmtId="0" fontId="72" fillId="3" borderId="41" xfId="5" applyFont="1" applyFill="1" applyBorder="1"/>
    <xf numFmtId="0" fontId="72" fillId="0" borderId="11" xfId="5" applyFont="1" applyBorder="1"/>
    <xf numFmtId="0" fontId="72" fillId="0" borderId="0" xfId="5" applyFont="1"/>
    <xf numFmtId="0" fontId="72" fillId="0" borderId="58" xfId="5" applyFont="1" applyBorder="1"/>
    <xf numFmtId="0" fontId="72" fillId="0" borderId="12" xfId="5" applyFont="1" applyBorder="1"/>
    <xf numFmtId="0" fontId="1" fillId="0" borderId="11" xfId="5" applyBorder="1"/>
    <xf numFmtId="0" fontId="1" fillId="0" borderId="12" xfId="5" applyBorder="1"/>
    <xf numFmtId="0" fontId="1" fillId="0" borderId="48" xfId="5" applyBorder="1"/>
    <xf numFmtId="0" fontId="1" fillId="0" borderId="49" xfId="5" applyBorder="1"/>
    <xf numFmtId="0" fontId="1" fillId="0" borderId="59" xfId="5" applyBorder="1"/>
    <xf numFmtId="0" fontId="1" fillId="0" borderId="24" xfId="0" applyFont="1" applyBorder="1" applyAlignment="1">
      <alignment wrapText="1"/>
    </xf>
    <xf numFmtId="0" fontId="1" fillId="0" borderId="24" xfId="0" applyFont="1" applyBorder="1"/>
    <xf numFmtId="0" fontId="1" fillId="0" borderId="12" xfId="0" applyFont="1" applyBorder="1" applyAlignment="1">
      <alignment horizontal="center"/>
    </xf>
    <xf numFmtId="0" fontId="72" fillId="0" borderId="18" xfId="5" applyFont="1" applyBorder="1" applyAlignment="1">
      <alignment horizontal="center"/>
    </xf>
    <xf numFmtId="0" fontId="7" fillId="0" borderId="0" xfId="0" applyFont="1" applyAlignment="1">
      <alignment horizontal="center"/>
    </xf>
    <xf numFmtId="0" fontId="54" fillId="0" borderId="74" xfId="0" applyFont="1" applyBorder="1" applyAlignment="1">
      <alignment horizontal="center"/>
    </xf>
    <xf numFmtId="0" fontId="54" fillId="0" borderId="75" xfId="0" applyFont="1" applyBorder="1" applyAlignment="1">
      <alignment horizontal="center"/>
    </xf>
    <xf numFmtId="0" fontId="54" fillId="0" borderId="76" xfId="0" applyFont="1" applyBorder="1" applyAlignment="1">
      <alignment horizontal="center"/>
    </xf>
    <xf numFmtId="0" fontId="55" fillId="0" borderId="77" xfId="0" applyFont="1" applyBorder="1" applyAlignment="1">
      <alignment horizontal="center"/>
    </xf>
    <xf numFmtId="0" fontId="55" fillId="0" borderId="0" xfId="0" applyFont="1" applyAlignment="1">
      <alignment horizontal="center"/>
    </xf>
    <xf numFmtId="0" fontId="55" fillId="0" borderId="78" xfId="0" applyFont="1" applyBorder="1" applyAlignment="1">
      <alignment horizontal="center"/>
    </xf>
    <xf numFmtId="0" fontId="12" fillId="0" borderId="61" xfId="0" applyFont="1" applyBorder="1" applyAlignment="1">
      <alignment horizontal="right"/>
    </xf>
    <xf numFmtId="0" fontId="5" fillId="0" borderId="18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7" fillId="0" borderId="65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3" fillId="0" borderId="6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 wrapText="1"/>
    </xf>
    <xf numFmtId="0" fontId="14" fillId="6" borderId="55" xfId="0" applyFont="1" applyFill="1" applyBorder="1" applyAlignment="1">
      <alignment horizontal="center" vertical="center"/>
    </xf>
    <xf numFmtId="0" fontId="14" fillId="6" borderId="61" xfId="0" applyFont="1" applyFill="1" applyBorder="1" applyAlignment="1">
      <alignment horizontal="center" vertical="center"/>
    </xf>
    <xf numFmtId="0" fontId="14" fillId="6" borderId="58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6" borderId="48" xfId="0" applyFont="1" applyFill="1" applyBorder="1" applyAlignment="1">
      <alignment horizontal="center" vertical="center"/>
    </xf>
    <xf numFmtId="0" fontId="14" fillId="6" borderId="49" xfId="0" applyFont="1" applyFill="1" applyBorder="1" applyAlignment="1">
      <alignment horizontal="center" vertical="center"/>
    </xf>
    <xf numFmtId="0" fontId="14" fillId="6" borderId="59" xfId="0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left"/>
    </xf>
    <xf numFmtId="0" fontId="12" fillId="0" borderId="13" xfId="0" applyFont="1" applyBorder="1" applyAlignment="1">
      <alignment horizontal="left"/>
    </xf>
    <xf numFmtId="0" fontId="11" fillId="0" borderId="2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12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left" vertical="center"/>
    </xf>
    <xf numFmtId="0" fontId="12" fillId="0" borderId="23" xfId="0" applyFont="1" applyBorder="1" applyAlignment="1">
      <alignment horizontal="left" vertical="center"/>
    </xf>
    <xf numFmtId="0" fontId="12" fillId="0" borderId="39" xfId="0" applyFont="1" applyBorder="1" applyAlignment="1">
      <alignment horizontal="left" vertical="center"/>
    </xf>
    <xf numFmtId="0" fontId="11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8" fillId="0" borderId="65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0" fillId="0" borderId="17" xfId="0" applyBorder="1" applyAlignment="1">
      <alignment horizontal="center"/>
    </xf>
    <xf numFmtId="0" fontId="9" fillId="0" borderId="13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6" fillId="0" borderId="13" xfId="0" applyFont="1" applyBorder="1" applyAlignment="1">
      <alignment horizontal="left" vertical="center"/>
    </xf>
    <xf numFmtId="0" fontId="8" fillId="0" borderId="3" xfId="0" applyFont="1" applyBorder="1" applyAlignment="1">
      <alignment horizontal="left"/>
    </xf>
    <xf numFmtId="0" fontId="11" fillId="0" borderId="13" xfId="0" quotePrefix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0" fontId="14" fillId="0" borderId="34" xfId="0" applyFont="1" applyBorder="1" applyAlignment="1">
      <alignment horizontal="center" vertical="center"/>
    </xf>
    <xf numFmtId="0" fontId="15" fillId="0" borderId="66" xfId="0" applyFont="1" applyBorder="1" applyAlignment="1">
      <alignment horizontal="left" vertical="center" wrapText="1"/>
    </xf>
    <xf numFmtId="0" fontId="15" fillId="0" borderId="67" xfId="0" applyFont="1" applyBorder="1" applyAlignment="1">
      <alignment horizontal="left" vertical="center" wrapText="1"/>
    </xf>
    <xf numFmtId="0" fontId="15" fillId="0" borderId="68" xfId="0" applyFont="1" applyBorder="1" applyAlignment="1">
      <alignment horizontal="left" vertical="center" wrapText="1"/>
    </xf>
    <xf numFmtId="0" fontId="11" fillId="0" borderId="70" xfId="0" applyFont="1" applyBorder="1" applyAlignment="1">
      <alignment horizontal="center"/>
    </xf>
    <xf numFmtId="0" fontId="11" fillId="0" borderId="67" xfId="0" applyFont="1" applyBorder="1" applyAlignment="1">
      <alignment horizontal="center"/>
    </xf>
    <xf numFmtId="0" fontId="11" fillId="0" borderId="68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63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left" vertical="center" wrapText="1"/>
    </xf>
    <xf numFmtId="0" fontId="9" fillId="0" borderId="32" xfId="0" applyFont="1" applyBorder="1" applyAlignment="1">
      <alignment horizontal="left" vertical="center" wrapText="1"/>
    </xf>
    <xf numFmtId="0" fontId="9" fillId="0" borderId="30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left" vertical="top" wrapText="1"/>
    </xf>
    <xf numFmtId="0" fontId="9" fillId="0" borderId="65" xfId="0" applyFont="1" applyBorder="1" applyAlignment="1">
      <alignment horizontal="center" vertical="center" wrapText="1"/>
    </xf>
    <xf numFmtId="0" fontId="9" fillId="0" borderId="6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69" xfId="0" applyFont="1" applyBorder="1" applyAlignment="1">
      <alignment horizontal="center" vertical="center" wrapText="1"/>
    </xf>
    <xf numFmtId="0" fontId="19" fillId="0" borderId="70" xfId="0" applyFont="1" applyBorder="1" applyAlignment="1">
      <alignment horizontal="left" vertical="center" wrapText="1"/>
    </xf>
    <xf numFmtId="0" fontId="19" fillId="0" borderId="68" xfId="0" applyFont="1" applyBorder="1" applyAlignment="1">
      <alignment horizontal="left" vertical="center" wrapText="1"/>
    </xf>
    <xf numFmtId="0" fontId="19" fillId="0" borderId="55" xfId="0" applyFont="1" applyBorder="1" applyAlignment="1">
      <alignment horizontal="left" vertical="top" wrapText="1"/>
    </xf>
    <xf numFmtId="0" fontId="19" fillId="0" borderId="61" xfId="0" applyFont="1" applyBorder="1" applyAlignment="1">
      <alignment wrapText="1"/>
    </xf>
    <xf numFmtId="0" fontId="19" fillId="0" borderId="58" xfId="0" applyFont="1" applyBorder="1" applyAlignment="1">
      <alignment wrapText="1"/>
    </xf>
    <xf numFmtId="0" fontId="19" fillId="0" borderId="48" xfId="0" applyFont="1" applyBorder="1" applyAlignment="1">
      <alignment wrapText="1"/>
    </xf>
    <xf numFmtId="0" fontId="19" fillId="0" borderId="49" xfId="0" applyFont="1" applyBorder="1" applyAlignment="1">
      <alignment wrapText="1"/>
    </xf>
    <xf numFmtId="0" fontId="19" fillId="0" borderId="59" xfId="0" applyFont="1" applyBorder="1" applyAlignment="1">
      <alignment wrapText="1"/>
    </xf>
    <xf numFmtId="0" fontId="9" fillId="0" borderId="32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63" xfId="0" applyFont="1" applyBorder="1" applyAlignment="1">
      <alignment horizontal="center"/>
    </xf>
    <xf numFmtId="0" fontId="18" fillId="0" borderId="62" xfId="0" applyFont="1" applyBorder="1" applyAlignment="1">
      <alignment horizontal="center" vertical="center" wrapText="1"/>
    </xf>
    <xf numFmtId="0" fontId="0" fillId="0" borderId="60" xfId="0" applyBorder="1" applyAlignment="1">
      <alignment wrapText="1"/>
    </xf>
    <xf numFmtId="0" fontId="1" fillId="0" borderId="6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Border="1" applyAlignment="1">
      <alignment wrapText="1"/>
    </xf>
    <xf numFmtId="0" fontId="18" fillId="0" borderId="62" xfId="0" applyFont="1" applyBorder="1" applyAlignment="1">
      <alignment wrapText="1"/>
    </xf>
    <xf numFmtId="0" fontId="18" fillId="0" borderId="14" xfId="0" applyFont="1" applyBorder="1" applyAlignment="1">
      <alignment horizontal="center" wrapText="1"/>
    </xf>
    <xf numFmtId="0" fontId="18" fillId="0" borderId="62" xfId="0" applyFont="1" applyBorder="1" applyAlignment="1">
      <alignment horizontal="center" wrapText="1"/>
    </xf>
    <xf numFmtId="0" fontId="18" fillId="0" borderId="14" xfId="0" applyFont="1" applyBorder="1" applyAlignment="1">
      <alignment horizontal="left" vertical="center" wrapText="1"/>
    </xf>
    <xf numFmtId="0" fontId="18" fillId="0" borderId="62" xfId="0" applyFont="1" applyBorder="1" applyAlignment="1">
      <alignment horizontal="left" vertical="center" wrapText="1"/>
    </xf>
    <xf numFmtId="0" fontId="18" fillId="0" borderId="70" xfId="0" applyFont="1" applyBorder="1" applyAlignment="1">
      <alignment horizontal="center" vertical="center" wrapText="1"/>
    </xf>
    <xf numFmtId="0" fontId="18" fillId="0" borderId="55" xfId="0" applyFont="1" applyBorder="1" applyAlignment="1">
      <alignment wrapText="1"/>
    </xf>
    <xf numFmtId="0" fontId="19" fillId="0" borderId="14" xfId="0" applyFont="1" applyBorder="1" applyAlignment="1">
      <alignment horizontal="left" vertical="center" wrapText="1"/>
    </xf>
    <xf numFmtId="0" fontId="18" fillId="0" borderId="60" xfId="0" applyFont="1" applyBorder="1" applyAlignment="1">
      <alignment wrapText="1"/>
    </xf>
    <xf numFmtId="0" fontId="19" fillId="0" borderId="67" xfId="0" applyFont="1" applyBorder="1" applyAlignment="1">
      <alignment horizontal="left" vertical="center" wrapText="1"/>
    </xf>
    <xf numFmtId="0" fontId="0" fillId="0" borderId="67" xfId="0" applyBorder="1" applyAlignment="1">
      <alignment horizontal="left" vertical="center" wrapText="1"/>
    </xf>
    <xf numFmtId="0" fontId="0" fillId="0" borderId="68" xfId="0" applyBorder="1" applyAlignment="1">
      <alignment horizontal="left" vertical="center" wrapText="1"/>
    </xf>
    <xf numFmtId="0" fontId="19" fillId="0" borderId="11" xfId="0" applyFont="1" applyBorder="1" applyAlignment="1">
      <alignment horizontal="left" vertical="top" wrapText="1"/>
    </xf>
    <xf numFmtId="0" fontId="19" fillId="0" borderId="12" xfId="0" applyFont="1" applyBorder="1" applyAlignment="1">
      <alignment wrapText="1"/>
    </xf>
    <xf numFmtId="0" fontId="9" fillId="0" borderId="63" xfId="0" applyFont="1" applyBorder="1" applyAlignment="1">
      <alignment horizontal="center" vertical="center" wrapText="1"/>
    </xf>
    <xf numFmtId="0" fontId="9" fillId="0" borderId="72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71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9" fillId="0" borderId="55" xfId="0" applyFont="1" applyBorder="1" applyAlignment="1">
      <alignment horizontal="center" vertical="top" wrapText="1"/>
    </xf>
    <xf numFmtId="0" fontId="19" fillId="0" borderId="58" xfId="0" applyFont="1" applyBorder="1" applyAlignment="1">
      <alignment horizontal="center" wrapText="1"/>
    </xf>
    <xf numFmtId="0" fontId="19" fillId="0" borderId="48" xfId="0" applyFont="1" applyBorder="1" applyAlignment="1">
      <alignment horizontal="center" wrapText="1"/>
    </xf>
    <xf numFmtId="0" fontId="19" fillId="0" borderId="59" xfId="0" applyFont="1" applyBorder="1" applyAlignment="1">
      <alignment horizontal="center" wrapText="1"/>
    </xf>
    <xf numFmtId="0" fontId="1" fillId="0" borderId="64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9" fillId="0" borderId="69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71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63" xfId="0" applyFont="1" applyBorder="1" applyAlignment="1">
      <alignment horizontal="center" vertical="center"/>
    </xf>
    <xf numFmtId="0" fontId="11" fillId="0" borderId="63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0" fillId="0" borderId="96" xfId="0" applyBorder="1" applyAlignment="1">
      <alignment wrapText="1"/>
    </xf>
    <xf numFmtId="0" fontId="11" fillId="0" borderId="65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7" xfId="0" quotePrefix="1" applyFont="1" applyBorder="1" applyAlignment="1">
      <alignment horizontal="center" vertical="center" wrapText="1"/>
    </xf>
    <xf numFmtId="0" fontId="11" fillId="0" borderId="13" xfId="0" quotePrefix="1" applyFont="1" applyBorder="1" applyAlignment="1">
      <alignment horizontal="center" vertical="center" wrapText="1"/>
    </xf>
    <xf numFmtId="0" fontId="11" fillId="0" borderId="18" xfId="0" quotePrefix="1" applyFont="1" applyBorder="1" applyAlignment="1">
      <alignment horizontal="center" vertical="center" wrapText="1"/>
    </xf>
    <xf numFmtId="0" fontId="19" fillId="0" borderId="48" xfId="0" applyFont="1" applyBorder="1" applyAlignment="1">
      <alignment horizontal="left" vertical="center" wrapText="1"/>
    </xf>
    <xf numFmtId="0" fontId="19" fillId="0" borderId="59" xfId="0" applyFont="1" applyBorder="1" applyAlignment="1">
      <alignment horizontal="left" vertical="center" wrapText="1"/>
    </xf>
    <xf numFmtId="0" fontId="19" fillId="0" borderId="0" xfId="0" applyFont="1" applyAlignment="1">
      <alignment wrapText="1"/>
    </xf>
    <xf numFmtId="0" fontId="19" fillId="0" borderId="11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wrapText="1"/>
    </xf>
    <xf numFmtId="0" fontId="9" fillId="0" borderId="6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1" fillId="0" borderId="3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1" fillId="0" borderId="69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8" fillId="0" borderId="96" xfId="0" applyFont="1" applyBorder="1" applyAlignment="1">
      <alignment wrapText="1"/>
    </xf>
    <xf numFmtId="0" fontId="19" fillId="0" borderId="3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left" vertical="center" wrapText="1"/>
    </xf>
    <xf numFmtId="0" fontId="15" fillId="0" borderId="35" xfId="0" applyFont="1" applyBorder="1" applyAlignment="1">
      <alignment horizontal="left" vertical="center" wrapText="1"/>
    </xf>
    <xf numFmtId="0" fontId="67" fillId="0" borderId="33" xfId="0" applyFont="1" applyBorder="1" applyAlignment="1">
      <alignment horizontal="center" wrapText="1"/>
    </xf>
    <xf numFmtId="0" fontId="18" fillId="0" borderId="70" xfId="0" applyFont="1" applyBorder="1" applyAlignment="1">
      <alignment wrapText="1"/>
    </xf>
    <xf numFmtId="0" fontId="9" fillId="0" borderId="16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2" xfId="0" applyBorder="1" applyAlignment="1">
      <alignment horizontal="center"/>
    </xf>
    <xf numFmtId="0" fontId="9" fillId="0" borderId="15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64" xfId="0" applyFont="1" applyBorder="1" applyAlignment="1">
      <alignment horizontal="center" vertical="center"/>
    </xf>
    <xf numFmtId="0" fontId="17" fillId="0" borderId="65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2" xfId="0" applyFont="1" applyBorder="1" applyAlignment="1" applyProtection="1">
      <alignment horizontal="left" vertical="center"/>
      <protection hidden="1"/>
    </xf>
    <xf numFmtId="0" fontId="17" fillId="0" borderId="23" xfId="0" applyFont="1" applyBorder="1" applyAlignment="1" applyProtection="1">
      <alignment horizontal="left" vertical="center"/>
      <protection hidden="1"/>
    </xf>
    <xf numFmtId="164" fontId="71" fillId="0" borderId="0" xfId="0" applyNumberFormat="1" applyFont="1" applyAlignment="1" applyProtection="1">
      <alignment horizontal="left" vertical="center" shrinkToFit="1"/>
      <protection hidden="1"/>
    </xf>
    <xf numFmtId="164" fontId="71" fillId="0" borderId="12" xfId="0" applyNumberFormat="1" applyFont="1" applyBorder="1" applyAlignment="1" applyProtection="1">
      <alignment horizontal="left" vertical="center" shrinkToFit="1"/>
      <protection hidden="1"/>
    </xf>
    <xf numFmtId="164" fontId="71" fillId="0" borderId="23" xfId="0" applyNumberFormat="1" applyFont="1" applyBorder="1" applyAlignment="1" applyProtection="1">
      <alignment horizontal="left" vertical="center" shrinkToFit="1"/>
      <protection hidden="1"/>
    </xf>
    <xf numFmtId="164" fontId="71" fillId="0" borderId="39" xfId="0" applyNumberFormat="1" applyFont="1" applyBorder="1" applyAlignment="1" applyProtection="1">
      <alignment horizontal="left" vertical="center" shrinkToFit="1"/>
      <protection hidden="1"/>
    </xf>
    <xf numFmtId="0" fontId="17" fillId="0" borderId="16" xfId="0" applyFont="1" applyBorder="1" applyAlignment="1" applyProtection="1">
      <alignment horizontal="center" vertical="top" wrapText="1"/>
      <protection hidden="1"/>
    </xf>
    <xf numFmtId="0" fontId="17" fillId="0" borderId="24" xfId="0" applyFont="1" applyBorder="1" applyAlignment="1" applyProtection="1">
      <alignment horizontal="center" vertical="top" wrapText="1"/>
      <protection hidden="1"/>
    </xf>
    <xf numFmtId="0" fontId="17" fillId="0" borderId="0" xfId="0" applyFont="1" applyAlignment="1">
      <alignment horizontal="center" vertical="center" wrapText="1"/>
    </xf>
    <xf numFmtId="0" fontId="17" fillId="0" borderId="17" xfId="0" applyFont="1" applyBorder="1" applyAlignment="1" applyProtection="1">
      <alignment horizontal="center" vertical="center"/>
      <protection hidden="1"/>
    </xf>
    <xf numFmtId="0" fontId="17" fillId="0" borderId="18" xfId="0" applyFont="1" applyBorder="1" applyAlignment="1" applyProtection="1">
      <alignment horizontal="center" vertical="center"/>
      <protection hidden="1"/>
    </xf>
    <xf numFmtId="0" fontId="17" fillId="0" borderId="56" xfId="0" applyFont="1" applyBorder="1" applyAlignment="1" applyProtection="1">
      <alignment horizontal="center" vertical="top" wrapText="1"/>
      <protection hidden="1"/>
    </xf>
    <xf numFmtId="0" fontId="17" fillId="0" borderId="53" xfId="0" applyFont="1" applyBorder="1" applyAlignment="1" applyProtection="1">
      <alignment horizontal="center" vertical="top" wrapText="1"/>
      <protection hidden="1"/>
    </xf>
    <xf numFmtId="0" fontId="17" fillId="0" borderId="63" xfId="0" applyFont="1" applyBorder="1" applyAlignment="1" applyProtection="1">
      <alignment horizontal="center" vertical="top" wrapText="1"/>
      <protection hidden="1"/>
    </xf>
    <xf numFmtId="1" fontId="71" fillId="0" borderId="23" xfId="0" applyNumberFormat="1" applyFont="1" applyBorder="1" applyAlignment="1" applyProtection="1">
      <alignment horizontal="left" vertical="center" shrinkToFit="1"/>
      <protection hidden="1"/>
    </xf>
    <xf numFmtId="1" fontId="1" fillId="0" borderId="23" xfId="0" applyNumberFormat="1" applyFont="1" applyBorder="1" applyProtection="1">
      <protection hidden="1"/>
    </xf>
    <xf numFmtId="1" fontId="1" fillId="0" borderId="39" xfId="0" applyNumberFormat="1" applyFont="1" applyBorder="1" applyProtection="1">
      <protection hidden="1"/>
    </xf>
    <xf numFmtId="0" fontId="17" fillId="0" borderId="22" xfId="0" applyFont="1" applyBorder="1" applyAlignment="1" applyProtection="1">
      <alignment horizontal="center"/>
      <protection hidden="1"/>
    </xf>
    <xf numFmtId="0" fontId="17" fillId="0" borderId="23" xfId="0" applyFont="1" applyBorder="1" applyAlignment="1" applyProtection="1">
      <alignment horizontal="center"/>
      <protection hidden="1"/>
    </xf>
    <xf numFmtId="0" fontId="17" fillId="0" borderId="39" xfId="0" applyFont="1" applyBorder="1" applyAlignment="1" applyProtection="1">
      <alignment horizontal="center"/>
      <protection hidden="1"/>
    </xf>
    <xf numFmtId="0" fontId="17" fillId="0" borderId="23" xfId="0" applyFont="1" applyBorder="1" applyAlignment="1">
      <alignment horizontal="left"/>
    </xf>
    <xf numFmtId="0" fontId="17" fillId="0" borderId="43" xfId="0" applyFont="1" applyBorder="1" applyAlignment="1">
      <alignment horizontal="left"/>
    </xf>
    <xf numFmtId="0" fontId="17" fillId="0" borderId="69" xfId="0" applyFont="1" applyBorder="1" applyAlignment="1">
      <alignment horizontal="center" vertical="center" wrapText="1"/>
    </xf>
    <xf numFmtId="0" fontId="17" fillId="0" borderId="17" xfId="0" applyFont="1" applyBorder="1" applyAlignment="1" applyProtection="1">
      <alignment horizontal="center" vertical="top" wrapText="1"/>
      <protection hidden="1"/>
    </xf>
    <xf numFmtId="0" fontId="17" fillId="0" borderId="30" xfId="0" applyFont="1" applyBorder="1" applyAlignment="1" applyProtection="1">
      <alignment horizontal="center" vertical="top" wrapText="1"/>
      <protection hidden="1"/>
    </xf>
    <xf numFmtId="0" fontId="17" fillId="0" borderId="30" xfId="0" applyFont="1" applyBorder="1" applyAlignment="1" applyProtection="1">
      <alignment horizontal="center" vertical="center"/>
      <protection hidden="1"/>
    </xf>
    <xf numFmtId="0" fontId="17" fillId="0" borderId="26" xfId="0" applyFont="1" applyBorder="1" applyAlignment="1" applyProtection="1">
      <alignment horizontal="center" vertical="top" wrapText="1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23" xfId="0" applyFont="1" applyBorder="1" applyAlignment="1" applyProtection="1">
      <alignment horizontal="left"/>
      <protection hidden="1"/>
    </xf>
    <xf numFmtId="0" fontId="17" fillId="0" borderId="39" xfId="0" applyFont="1" applyBorder="1" applyAlignment="1" applyProtection="1">
      <alignment horizontal="left"/>
      <protection hidden="1"/>
    </xf>
    <xf numFmtId="0" fontId="17" fillId="0" borderId="50" xfId="0" applyFont="1" applyBorder="1" applyAlignment="1" applyProtection="1">
      <alignment horizontal="left" vertical="center"/>
      <protection hidden="1"/>
    </xf>
    <xf numFmtId="0" fontId="17" fillId="0" borderId="20" xfId="0" applyFont="1" applyBorder="1" applyAlignment="1" applyProtection="1">
      <alignment horizontal="left" vertical="center"/>
      <protection hidden="1"/>
    </xf>
    <xf numFmtId="0" fontId="17" fillId="0" borderId="51" xfId="0" applyFont="1" applyBorder="1" applyAlignment="1" applyProtection="1">
      <alignment horizontal="left" vertical="center"/>
      <protection hidden="1"/>
    </xf>
    <xf numFmtId="0" fontId="17" fillId="0" borderId="19" xfId="0" applyFont="1" applyBorder="1" applyAlignment="1" applyProtection="1">
      <alignment horizontal="left"/>
      <protection hidden="1"/>
    </xf>
    <xf numFmtId="0" fontId="17" fillId="0" borderId="20" xfId="0" applyFont="1" applyBorder="1" applyAlignment="1" applyProtection="1">
      <alignment horizontal="left"/>
      <protection hidden="1"/>
    </xf>
    <xf numFmtId="0" fontId="17" fillId="0" borderId="51" xfId="0" applyFont="1" applyBorder="1" applyAlignment="1" applyProtection="1">
      <alignment horizontal="left"/>
      <protection hidden="1"/>
    </xf>
    <xf numFmtId="0" fontId="17" fillId="0" borderId="20" xfId="0" applyFont="1" applyBorder="1" applyAlignment="1" applyProtection="1">
      <alignment horizontal="center"/>
      <protection hidden="1"/>
    </xf>
    <xf numFmtId="0" fontId="17" fillId="0" borderId="52" xfId="0" applyFont="1" applyBorder="1" applyAlignment="1" applyProtection="1">
      <alignment horizontal="center"/>
      <protection hidden="1"/>
    </xf>
    <xf numFmtId="0" fontId="17" fillId="0" borderId="21" xfId="0" applyFont="1" applyBorder="1" applyAlignment="1" applyProtection="1">
      <alignment horizontal="left" vertical="center"/>
      <protection hidden="1"/>
    </xf>
    <xf numFmtId="0" fontId="17" fillId="0" borderId="39" xfId="0" applyFont="1" applyBorder="1" applyAlignment="1" applyProtection="1">
      <alignment horizontal="left" vertical="center"/>
      <protection hidden="1"/>
    </xf>
    <xf numFmtId="0" fontId="17" fillId="0" borderId="17" xfId="0" applyFont="1" applyBorder="1" applyAlignment="1">
      <alignment horizontal="center" vertical="center" wrapText="1"/>
    </xf>
    <xf numFmtId="0" fontId="17" fillId="0" borderId="13" xfId="0" quotePrefix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9" xfId="0" applyFont="1" applyBorder="1" applyAlignment="1" applyProtection="1">
      <alignment horizontal="center" vertical="center"/>
      <protection hidden="1"/>
    </xf>
    <xf numFmtId="0" fontId="17" fillId="0" borderId="37" xfId="0" applyFont="1" applyBorder="1" applyAlignment="1" applyProtection="1">
      <alignment horizontal="center" vertical="center"/>
      <protection hidden="1"/>
    </xf>
    <xf numFmtId="0" fontId="17" fillId="0" borderId="18" xfId="0" applyFont="1" applyBorder="1" applyAlignment="1">
      <alignment horizontal="center" vertical="center" wrapText="1"/>
    </xf>
    <xf numFmtId="0" fontId="16" fillId="0" borderId="23" xfId="0" applyFont="1" applyBorder="1" applyAlignment="1" applyProtection="1">
      <alignment horizontal="left" vertical="center" shrinkToFit="1"/>
      <protection hidden="1"/>
    </xf>
    <xf numFmtId="0" fontId="16" fillId="0" borderId="43" xfId="0" applyFont="1" applyBorder="1" applyAlignment="1" applyProtection="1">
      <alignment horizontal="left" vertical="center" shrinkToFit="1"/>
      <protection hidden="1"/>
    </xf>
    <xf numFmtId="0" fontId="17" fillId="0" borderId="18" xfId="0" applyFont="1" applyBorder="1" applyAlignment="1" applyProtection="1">
      <alignment horizontal="center" vertical="top" wrapText="1"/>
      <protection hidden="1"/>
    </xf>
    <xf numFmtId="0" fontId="17" fillId="0" borderId="17" xfId="0" quotePrefix="1" applyFont="1" applyBorder="1" applyAlignment="1">
      <alignment horizontal="center" vertical="center"/>
    </xf>
    <xf numFmtId="0" fontId="17" fillId="0" borderId="13" xfId="0" quotePrefix="1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 wrapText="1"/>
    </xf>
    <xf numFmtId="164" fontId="22" fillId="0" borderId="0" xfId="0" applyNumberFormat="1" applyFont="1" applyAlignment="1" applyProtection="1">
      <alignment horizontal="left" vertical="center" shrinkToFit="1"/>
      <protection hidden="1"/>
    </xf>
    <xf numFmtId="0" fontId="17" fillId="0" borderId="15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/>
    </xf>
    <xf numFmtId="0" fontId="17" fillId="0" borderId="10" xfId="0" applyFont="1" applyBorder="1" applyAlignment="1" applyProtection="1">
      <alignment horizontal="center" vertical="center"/>
      <protection hidden="1"/>
    </xf>
    <xf numFmtId="0" fontId="21" fillId="0" borderId="33" xfId="0" applyFont="1" applyBorder="1" applyAlignment="1">
      <alignment horizontal="center" wrapText="1"/>
    </xf>
    <xf numFmtId="0" fontId="21" fillId="0" borderId="34" xfId="0" applyFont="1" applyBorder="1" applyAlignment="1">
      <alignment horizontal="center" wrapText="1"/>
    </xf>
    <xf numFmtId="0" fontId="14" fillId="0" borderId="34" xfId="0" applyFont="1" applyBorder="1" applyAlignment="1">
      <alignment horizontal="center" vertical="center" wrapText="1"/>
    </xf>
    <xf numFmtId="0" fontId="73" fillId="8" borderId="70" xfId="5" applyFont="1" applyFill="1" applyBorder="1" applyAlignment="1">
      <alignment horizontal="center"/>
    </xf>
    <xf numFmtId="0" fontId="73" fillId="8" borderId="67" xfId="5" applyFont="1" applyFill="1" applyBorder="1" applyAlignment="1">
      <alignment horizontal="center"/>
    </xf>
    <xf numFmtId="0" fontId="73" fillId="8" borderId="68" xfId="5" applyFont="1" applyFill="1" applyBorder="1" applyAlignment="1">
      <alignment horizontal="center"/>
    </xf>
    <xf numFmtId="0" fontId="72" fillId="3" borderId="65" xfId="5" applyFont="1" applyFill="1" applyBorder="1" applyAlignment="1">
      <alignment horizontal="center"/>
    </xf>
    <xf numFmtId="0" fontId="72" fillId="3" borderId="17" xfId="5" applyFont="1" applyFill="1" applyBorder="1" applyAlignment="1">
      <alignment horizontal="center"/>
    </xf>
    <xf numFmtId="0" fontId="72" fillId="3" borderId="17" xfId="5" applyFont="1" applyFill="1" applyBorder="1" applyAlignment="1" applyProtection="1">
      <alignment horizontal="center"/>
      <protection locked="0"/>
    </xf>
    <xf numFmtId="0" fontId="72" fillId="3" borderId="24" xfId="5" applyFont="1" applyFill="1" applyBorder="1" applyAlignment="1">
      <alignment horizontal="center"/>
    </xf>
    <xf numFmtId="0" fontId="72" fillId="9" borderId="22" xfId="5" applyFont="1" applyFill="1" applyBorder="1" applyAlignment="1" applyProtection="1">
      <alignment horizontal="center"/>
      <protection locked="0"/>
    </xf>
    <xf numFmtId="0" fontId="72" fillId="9" borderId="23" xfId="5" applyFont="1" applyFill="1" applyBorder="1" applyAlignment="1" applyProtection="1">
      <alignment horizontal="center"/>
      <protection locked="0"/>
    </xf>
    <xf numFmtId="0" fontId="72" fillId="9" borderId="39" xfId="5" applyFont="1" applyFill="1" applyBorder="1" applyAlignment="1" applyProtection="1">
      <alignment horizontal="center"/>
      <protection locked="0"/>
    </xf>
    <xf numFmtId="0" fontId="72" fillId="3" borderId="19" xfId="5" applyFont="1" applyFill="1" applyBorder="1" applyAlignment="1">
      <alignment horizontal="center"/>
    </xf>
    <xf numFmtId="0" fontId="72" fillId="3" borderId="51" xfId="5" applyFont="1" applyFill="1" applyBorder="1" applyAlignment="1">
      <alignment horizontal="center"/>
    </xf>
    <xf numFmtId="15" fontId="72" fillId="3" borderId="22" xfId="5" applyNumberFormat="1" applyFont="1" applyFill="1" applyBorder="1" applyAlignment="1" applyProtection="1">
      <alignment horizontal="center"/>
      <protection locked="0"/>
    </xf>
    <xf numFmtId="15" fontId="72" fillId="3" borderId="23" xfId="5" applyNumberFormat="1" applyFont="1" applyFill="1" applyBorder="1" applyAlignment="1" applyProtection="1">
      <alignment horizontal="center"/>
      <protection locked="0"/>
    </xf>
    <xf numFmtId="15" fontId="72" fillId="3" borderId="43" xfId="5" applyNumberFormat="1" applyFont="1" applyFill="1" applyBorder="1" applyAlignment="1" applyProtection="1">
      <alignment horizontal="center"/>
      <protection locked="0"/>
    </xf>
    <xf numFmtId="0" fontId="72" fillId="3" borderId="22" xfId="5" applyFont="1" applyFill="1" applyBorder="1" applyAlignment="1">
      <alignment horizontal="center"/>
    </xf>
    <xf numFmtId="0" fontId="72" fillId="3" borderId="39" xfId="5" applyFont="1" applyFill="1" applyBorder="1" applyAlignment="1">
      <alignment horizontal="center"/>
    </xf>
    <xf numFmtId="14" fontId="72" fillId="3" borderId="22" xfId="5" applyNumberFormat="1" applyFont="1" applyFill="1" applyBorder="1" applyAlignment="1" applyProtection="1">
      <alignment horizontal="center"/>
      <protection locked="0"/>
    </xf>
    <xf numFmtId="14" fontId="72" fillId="3" borderId="23" xfId="5" applyNumberFormat="1" applyFont="1" applyFill="1" applyBorder="1" applyAlignment="1" applyProtection="1">
      <alignment horizontal="center"/>
      <protection locked="0"/>
    </xf>
    <xf numFmtId="14" fontId="72" fillId="3" borderId="43" xfId="5" applyNumberFormat="1" applyFont="1" applyFill="1" applyBorder="1" applyAlignment="1" applyProtection="1">
      <alignment horizontal="center"/>
      <protection locked="0"/>
    </xf>
    <xf numFmtId="0" fontId="72" fillId="9" borderId="3" xfId="5" applyFont="1" applyFill="1" applyBorder="1" applyAlignment="1">
      <alignment horizontal="center"/>
    </xf>
    <xf numFmtId="0" fontId="72" fillId="9" borderId="13" xfId="5" applyFont="1" applyFill="1" applyBorder="1" applyAlignment="1">
      <alignment horizontal="center"/>
    </xf>
    <xf numFmtId="0" fontId="72" fillId="9" borderId="13" xfId="5" applyFont="1" applyFill="1" applyBorder="1" applyAlignment="1" applyProtection="1">
      <alignment horizontal="center"/>
      <protection locked="0"/>
    </xf>
    <xf numFmtId="0" fontId="72" fillId="3" borderId="42" xfId="5" applyFont="1" applyFill="1" applyBorder="1" applyAlignment="1">
      <alignment horizontal="center"/>
    </xf>
    <xf numFmtId="0" fontId="72" fillId="3" borderId="47" xfId="5" applyFont="1" applyFill="1" applyBorder="1" applyAlignment="1">
      <alignment horizontal="center"/>
    </xf>
    <xf numFmtId="1" fontId="72" fillId="3" borderId="22" xfId="5" applyNumberFormat="1" applyFont="1" applyFill="1" applyBorder="1" applyAlignment="1" applyProtection="1">
      <alignment horizontal="center"/>
      <protection locked="0"/>
    </xf>
    <xf numFmtId="1" fontId="72" fillId="3" borderId="23" xfId="5" applyNumberFormat="1" applyFont="1" applyFill="1" applyBorder="1" applyAlignment="1" applyProtection="1">
      <alignment horizontal="center"/>
      <protection locked="0"/>
    </xf>
    <xf numFmtId="1" fontId="72" fillId="3" borderId="43" xfId="5" applyNumberFormat="1" applyFont="1" applyFill="1" applyBorder="1" applyAlignment="1" applyProtection="1">
      <alignment horizontal="center"/>
      <protection locked="0"/>
    </xf>
    <xf numFmtId="0" fontId="72" fillId="3" borderId="3" xfId="5" applyFont="1" applyFill="1" applyBorder="1" applyAlignment="1">
      <alignment horizontal="center"/>
    </xf>
    <xf numFmtId="0" fontId="72" fillId="3" borderId="13" xfId="5" applyFont="1" applyFill="1" applyBorder="1" applyAlignment="1">
      <alignment horizontal="center"/>
    </xf>
    <xf numFmtId="0" fontId="72" fillId="3" borderId="13" xfId="5" applyFont="1" applyFill="1" applyBorder="1" applyAlignment="1" applyProtection="1">
      <alignment horizontal="center"/>
      <protection locked="0"/>
    </xf>
    <xf numFmtId="0" fontId="72" fillId="9" borderId="21" xfId="5" applyFont="1" applyFill="1" applyBorder="1" applyAlignment="1">
      <alignment horizontal="center"/>
    </xf>
    <xf numFmtId="0" fontId="72" fillId="9" borderId="23" xfId="5" applyFont="1" applyFill="1" applyBorder="1" applyAlignment="1">
      <alignment horizontal="center"/>
    </xf>
    <xf numFmtId="0" fontId="72" fillId="9" borderId="45" xfId="5" applyFont="1" applyFill="1" applyBorder="1" applyAlignment="1">
      <alignment horizontal="center"/>
    </xf>
    <xf numFmtId="0" fontId="74" fillId="3" borderId="37" xfId="5" applyFont="1" applyFill="1" applyBorder="1" applyAlignment="1">
      <alignment horizontal="center" vertical="center"/>
    </xf>
    <xf numFmtId="0" fontId="74" fillId="3" borderId="40" xfId="5" applyFont="1" applyFill="1" applyBorder="1" applyAlignment="1">
      <alignment horizontal="center" vertical="center"/>
    </xf>
    <xf numFmtId="0" fontId="74" fillId="3" borderId="73" xfId="5" applyFont="1" applyFill="1" applyBorder="1" applyAlignment="1">
      <alignment horizontal="center" vertical="center"/>
    </xf>
    <xf numFmtId="0" fontId="74" fillId="3" borderId="42" xfId="5" applyFont="1" applyFill="1" applyBorder="1" applyAlignment="1">
      <alignment horizontal="center" vertical="center"/>
    </xf>
    <xf numFmtId="0" fontId="74" fillId="3" borderId="45" xfId="5" applyFont="1" applyFill="1" applyBorder="1" applyAlignment="1">
      <alignment horizontal="center" vertical="center"/>
    </xf>
    <xf numFmtId="0" fontId="74" fillId="3" borderId="46" xfId="5" applyFont="1" applyFill="1" applyBorder="1" applyAlignment="1">
      <alignment horizontal="center" vertical="center"/>
    </xf>
    <xf numFmtId="0" fontId="72" fillId="3" borderId="69" xfId="5" applyFont="1" applyFill="1" applyBorder="1" applyAlignment="1">
      <alignment vertical="center" textRotation="255"/>
    </xf>
    <xf numFmtId="0" fontId="72" fillId="3" borderId="29" xfId="5" applyFont="1" applyFill="1" applyBorder="1" applyAlignment="1">
      <alignment vertical="center" textRotation="255"/>
    </xf>
    <xf numFmtId="0" fontId="75" fillId="3" borderId="30" xfId="5" applyFont="1" applyFill="1" applyBorder="1" applyAlignment="1" applyProtection="1">
      <alignment horizontal="center" vertical="center" textRotation="90"/>
      <protection locked="0"/>
    </xf>
    <xf numFmtId="0" fontId="75" fillId="3" borderId="24" xfId="5" applyFont="1" applyFill="1" applyBorder="1" applyAlignment="1" applyProtection="1">
      <alignment horizontal="center" vertical="center" textRotation="90"/>
      <protection locked="0"/>
    </xf>
    <xf numFmtId="0" fontId="75" fillId="3" borderId="32" xfId="5" applyFont="1" applyFill="1" applyBorder="1" applyAlignment="1" applyProtection="1">
      <alignment horizontal="center" vertical="center" textRotation="90"/>
      <protection locked="0"/>
    </xf>
    <xf numFmtId="165" fontId="72" fillId="10" borderId="22" xfId="5" applyNumberFormat="1" applyFont="1" applyFill="1" applyBorder="1" applyAlignment="1">
      <alignment horizontal="center"/>
    </xf>
    <xf numFmtId="165" fontId="72" fillId="10" borderId="39" xfId="5" applyNumberFormat="1" applyFont="1" applyFill="1" applyBorder="1" applyAlignment="1">
      <alignment horizontal="center"/>
    </xf>
    <xf numFmtId="167" fontId="72" fillId="11" borderId="31" xfId="5" applyNumberFormat="1" applyFont="1" applyFill="1" applyBorder="1" applyAlignment="1">
      <alignment horizontal="center" vertical="center"/>
    </xf>
    <xf numFmtId="167" fontId="72" fillId="11" borderId="36" xfId="5" applyNumberFormat="1" applyFont="1" applyFill="1" applyBorder="1" applyAlignment="1">
      <alignment horizontal="center" vertical="center"/>
    </xf>
    <xf numFmtId="165" fontId="72" fillId="11" borderId="31" xfId="5" applyNumberFormat="1" applyFont="1" applyFill="1" applyBorder="1" applyAlignment="1">
      <alignment horizontal="center" vertical="center"/>
    </xf>
    <xf numFmtId="165" fontId="72" fillId="11" borderId="36" xfId="5" applyNumberFormat="1" applyFont="1" applyFill="1" applyBorder="1" applyAlignment="1">
      <alignment horizontal="center" vertical="center"/>
    </xf>
    <xf numFmtId="165" fontId="72" fillId="3" borderId="22" xfId="5" applyNumberFormat="1" applyFont="1" applyFill="1" applyBorder="1" applyAlignment="1">
      <alignment horizontal="center"/>
    </xf>
    <xf numFmtId="165" fontId="72" fillId="3" borderId="39" xfId="5" applyNumberFormat="1" applyFont="1" applyFill="1" applyBorder="1" applyAlignment="1">
      <alignment horizontal="center"/>
    </xf>
    <xf numFmtId="2" fontId="72" fillId="11" borderId="31" xfId="5" applyNumberFormat="1" applyFont="1" applyFill="1" applyBorder="1" applyAlignment="1">
      <alignment horizontal="center" vertical="center"/>
    </xf>
    <xf numFmtId="2" fontId="72" fillId="11" borderId="36" xfId="5" applyNumberFormat="1" applyFont="1" applyFill="1" applyBorder="1" applyAlignment="1">
      <alignment horizontal="center" vertical="center"/>
    </xf>
    <xf numFmtId="2" fontId="72" fillId="11" borderId="31" xfId="5" applyNumberFormat="1" applyFont="1" applyFill="1" applyBorder="1" applyAlignment="1">
      <alignment horizontal="center" vertical="center" wrapText="1"/>
    </xf>
    <xf numFmtId="2" fontId="72" fillId="11" borderId="36" xfId="5" applyNumberFormat="1" applyFont="1" applyFill="1" applyBorder="1" applyAlignment="1">
      <alignment horizontal="center" vertical="center" wrapText="1"/>
    </xf>
    <xf numFmtId="166" fontId="72" fillId="5" borderId="30" xfId="5" applyNumberFormat="1" applyFont="1" applyFill="1" applyBorder="1" applyAlignment="1">
      <alignment horizontal="center" vertical="center"/>
    </xf>
    <xf numFmtId="0" fontId="72" fillId="5" borderId="32" xfId="5" applyFont="1" applyFill="1" applyBorder="1" applyAlignment="1">
      <alignment horizontal="center" vertical="center"/>
    </xf>
    <xf numFmtId="0" fontId="72" fillId="3" borderId="44" xfId="5" applyFont="1" applyFill="1" applyBorder="1" applyAlignment="1">
      <alignment horizontal="center" vertical="center"/>
    </xf>
    <xf numFmtId="0" fontId="72" fillId="3" borderId="40" xfId="5" applyFont="1" applyFill="1" applyBorder="1" applyAlignment="1">
      <alignment horizontal="center" vertical="center"/>
    </xf>
    <xf numFmtId="0" fontId="72" fillId="3" borderId="38" xfId="5" applyFont="1" applyFill="1" applyBorder="1" applyAlignment="1">
      <alignment horizontal="center" vertical="center"/>
    </xf>
    <xf numFmtId="0" fontId="72" fillId="3" borderId="41" xfId="5" applyFont="1" applyFill="1" applyBorder="1" applyAlignment="1">
      <alignment horizontal="center" vertical="center"/>
    </xf>
    <xf numFmtId="0" fontId="72" fillId="3" borderId="45" xfId="5" applyFont="1" applyFill="1" applyBorder="1" applyAlignment="1">
      <alignment horizontal="center" vertical="center"/>
    </xf>
    <xf numFmtId="0" fontId="72" fillId="3" borderId="47" xfId="5" applyFont="1" applyFill="1" applyBorder="1" applyAlignment="1">
      <alignment horizontal="center" vertical="center"/>
    </xf>
    <xf numFmtId="166" fontId="72" fillId="9" borderId="13" xfId="5" applyNumberFormat="1" applyFont="1" applyFill="1" applyBorder="1" applyAlignment="1">
      <alignment horizontal="center"/>
    </xf>
    <xf numFmtId="0" fontId="72" fillId="3" borderId="6" xfId="5" applyFont="1" applyFill="1" applyBorder="1" applyAlignment="1">
      <alignment horizontal="center"/>
    </xf>
    <xf numFmtId="0" fontId="72" fillId="3" borderId="7" xfId="5" applyFont="1" applyFill="1" applyBorder="1" applyAlignment="1">
      <alignment horizontal="center"/>
    </xf>
    <xf numFmtId="0" fontId="72" fillId="3" borderId="9" xfId="5" applyFont="1" applyFill="1" applyBorder="1" applyAlignment="1">
      <alignment horizontal="center"/>
    </xf>
    <xf numFmtId="165" fontId="72" fillId="9" borderId="10" xfId="5" applyNumberFormat="1" applyFont="1" applyFill="1" applyBorder="1" applyAlignment="1">
      <alignment horizontal="center"/>
    </xf>
    <xf numFmtId="0" fontId="72" fillId="9" borderId="9" xfId="5" applyFont="1" applyFill="1" applyBorder="1" applyAlignment="1">
      <alignment horizontal="center"/>
    </xf>
    <xf numFmtId="0" fontId="72" fillId="3" borderId="10" xfId="5" applyFont="1" applyFill="1" applyBorder="1" applyAlignment="1">
      <alignment horizontal="center"/>
    </xf>
    <xf numFmtId="0" fontId="72" fillId="9" borderId="18" xfId="5" applyFont="1" applyFill="1" applyBorder="1" applyAlignment="1">
      <alignment horizontal="center"/>
    </xf>
    <xf numFmtId="166" fontId="72" fillId="9" borderId="18" xfId="5" applyNumberFormat="1" applyFont="1" applyFill="1" applyBorder="1" applyAlignment="1">
      <alignment horizontal="center"/>
    </xf>
    <xf numFmtId="0" fontId="72" fillId="3" borderId="21" xfId="5" applyFont="1" applyFill="1" applyBorder="1" applyAlignment="1">
      <alignment horizontal="center"/>
    </xf>
    <xf numFmtId="0" fontId="72" fillId="3" borderId="23" xfId="5" applyFont="1" applyFill="1" applyBorder="1" applyAlignment="1">
      <alignment horizontal="center"/>
    </xf>
    <xf numFmtId="165" fontId="72" fillId="9" borderId="22" xfId="5" applyNumberFormat="1" applyFont="1" applyFill="1" applyBorder="1" applyAlignment="1">
      <alignment horizontal="center"/>
    </xf>
    <xf numFmtId="165" fontId="72" fillId="9" borderId="39" xfId="5" applyNumberFormat="1" applyFont="1" applyFill="1" applyBorder="1" applyAlignment="1">
      <alignment horizontal="center"/>
    </xf>
    <xf numFmtId="165" fontId="72" fillId="9" borderId="13" xfId="5" applyNumberFormat="1" applyFont="1" applyFill="1" applyBorder="1" applyAlignment="1">
      <alignment horizontal="center"/>
    </xf>
    <xf numFmtId="0" fontId="78" fillId="3" borderId="50" xfId="5" applyFont="1" applyFill="1" applyBorder="1" applyAlignment="1">
      <alignment horizontal="center"/>
    </xf>
    <xf numFmtId="0" fontId="78" fillId="3" borderId="20" xfId="5" applyFont="1" applyFill="1" applyBorder="1" applyAlignment="1">
      <alignment horizontal="center"/>
    </xf>
    <xf numFmtId="0" fontId="78" fillId="3" borderId="52" xfId="5" applyFont="1" applyFill="1" applyBorder="1" applyAlignment="1">
      <alignment horizontal="center"/>
    </xf>
    <xf numFmtId="0" fontId="72" fillId="3" borderId="43" xfId="5" applyFont="1" applyFill="1" applyBorder="1" applyAlignment="1">
      <alignment horizontal="center"/>
    </xf>
    <xf numFmtId="0" fontId="72" fillId="3" borderId="16" xfId="5" applyFont="1" applyFill="1" applyBorder="1" applyAlignment="1">
      <alignment horizontal="center"/>
    </xf>
    <xf numFmtId="0" fontId="72" fillId="3" borderId="18" xfId="5" applyFont="1" applyFill="1" applyBorder="1" applyAlignment="1">
      <alignment horizontal="center"/>
    </xf>
    <xf numFmtId="0" fontId="69" fillId="6" borderId="13" xfId="0" applyFont="1" applyFill="1" applyBorder="1" applyAlignment="1">
      <alignment horizontal="center" vertical="center"/>
    </xf>
    <xf numFmtId="0" fontId="70" fillId="6" borderId="37" xfId="0" applyFont="1" applyFill="1" applyBorder="1" applyAlignment="1">
      <alignment horizontal="center" vertical="center"/>
    </xf>
    <xf numFmtId="0" fontId="70" fillId="6" borderId="40" xfId="0" applyFont="1" applyFill="1" applyBorder="1" applyAlignment="1">
      <alignment horizontal="center" vertical="center"/>
    </xf>
    <xf numFmtId="0" fontId="70" fillId="6" borderId="38" xfId="0" applyFont="1" applyFill="1" applyBorder="1" applyAlignment="1">
      <alignment horizontal="center" vertical="center"/>
    </xf>
    <xf numFmtId="0" fontId="70" fillId="6" borderId="25" xfId="0" applyFont="1" applyFill="1" applyBorder="1" applyAlignment="1">
      <alignment horizontal="center" vertical="center"/>
    </xf>
    <xf numFmtId="0" fontId="70" fillId="6" borderId="0" xfId="0" applyFont="1" applyFill="1" applyAlignment="1">
      <alignment horizontal="center" vertical="center"/>
    </xf>
    <xf numFmtId="0" fontId="70" fillId="6" borderId="26" xfId="0" applyFont="1" applyFill="1" applyBorder="1" applyAlignment="1">
      <alignment horizontal="center" vertical="center"/>
    </xf>
    <xf numFmtId="0" fontId="31" fillId="3" borderId="44" xfId="0" applyFont="1" applyFill="1" applyBorder="1" applyAlignment="1">
      <alignment horizontal="center" vertical="center"/>
    </xf>
    <xf numFmtId="0" fontId="31" fillId="3" borderId="40" xfId="0" applyFont="1" applyFill="1" applyBorder="1" applyAlignment="1">
      <alignment horizontal="center" vertical="center"/>
    </xf>
    <xf numFmtId="0" fontId="31" fillId="3" borderId="41" xfId="0" applyFont="1" applyFill="1" applyBorder="1" applyAlignment="1">
      <alignment horizontal="center" vertical="center"/>
    </xf>
    <xf numFmtId="0" fontId="31" fillId="3" borderId="45" xfId="0" applyFont="1" applyFill="1" applyBorder="1" applyAlignment="1">
      <alignment horizontal="center" vertical="center"/>
    </xf>
    <xf numFmtId="0" fontId="32" fillId="3" borderId="40" xfId="0" applyFont="1" applyFill="1" applyBorder="1" applyAlignment="1">
      <alignment horizontal="center" vertical="center"/>
    </xf>
    <xf numFmtId="0" fontId="32" fillId="3" borderId="45" xfId="0" applyFont="1" applyFill="1" applyBorder="1" applyAlignment="1">
      <alignment horizontal="center" vertical="center"/>
    </xf>
    <xf numFmtId="0" fontId="32" fillId="3" borderId="47" xfId="0" applyFont="1" applyFill="1" applyBorder="1" applyAlignment="1">
      <alignment horizontal="center" vertical="center"/>
    </xf>
    <xf numFmtId="0" fontId="0" fillId="0" borderId="22" xfId="0" applyBorder="1" applyAlignment="1">
      <alignment horizontal="left" vertical="top"/>
    </xf>
    <xf numFmtId="0" fontId="0" fillId="0" borderId="39" xfId="0" applyBorder="1" applyAlignment="1">
      <alignment horizontal="left" vertical="top"/>
    </xf>
    <xf numFmtId="167" fontId="27" fillId="3" borderId="39" xfId="0" applyNumberFormat="1" applyFont="1" applyFill="1" applyBorder="1" applyAlignment="1">
      <alignment horizontal="left" vertical="top"/>
    </xf>
    <xf numFmtId="167" fontId="27" fillId="3" borderId="1" xfId="0" applyNumberFormat="1" applyFont="1" applyFill="1" applyBorder="1" applyAlignment="1">
      <alignment horizontal="left" vertical="top"/>
    </xf>
    <xf numFmtId="0" fontId="27" fillId="3" borderId="13" xfId="0" applyFont="1" applyFill="1" applyBorder="1" applyAlignment="1">
      <alignment horizontal="left" vertical="top"/>
    </xf>
    <xf numFmtId="0" fontId="11" fillId="3" borderId="42" xfId="0" applyFont="1" applyFill="1" applyBorder="1" applyAlignment="1">
      <alignment horizontal="left" vertical="center" indent="1"/>
    </xf>
    <xf numFmtId="0" fontId="11" fillId="3" borderId="45" xfId="0" applyFont="1" applyFill="1" applyBorder="1" applyAlignment="1">
      <alignment horizontal="left" vertical="center" indent="1"/>
    </xf>
    <xf numFmtId="0" fontId="11" fillId="3" borderId="45" xfId="0" applyFont="1" applyFill="1" applyBorder="1" applyAlignment="1">
      <alignment horizontal="left" vertical="center" indent="3"/>
    </xf>
    <xf numFmtId="0" fontId="11" fillId="3" borderId="46" xfId="0" applyFont="1" applyFill="1" applyBorder="1" applyAlignment="1">
      <alignment horizontal="left" vertical="center" indent="3"/>
    </xf>
    <xf numFmtId="167" fontId="51" fillId="0" borderId="7" xfId="0" applyNumberFormat="1" applyFont="1" applyBorder="1" applyAlignment="1">
      <alignment horizontal="left" vertical="top"/>
    </xf>
    <xf numFmtId="167" fontId="51" fillId="0" borderId="8" xfId="0" applyNumberFormat="1" applyFont="1" applyBorder="1" applyAlignment="1">
      <alignment horizontal="left" vertical="top"/>
    </xf>
    <xf numFmtId="167" fontId="27" fillId="3" borderId="45" xfId="0" applyNumberFormat="1" applyFont="1" applyFill="1" applyBorder="1" applyAlignment="1">
      <alignment horizontal="left" vertical="top"/>
    </xf>
    <xf numFmtId="167" fontId="27" fillId="3" borderId="46" xfId="0" applyNumberFormat="1" applyFont="1" applyFill="1" applyBorder="1" applyAlignment="1">
      <alignment horizontal="left" vertical="top"/>
    </xf>
    <xf numFmtId="2" fontId="27" fillId="3" borderId="45" xfId="0" applyNumberFormat="1" applyFont="1" applyFill="1" applyBorder="1" applyAlignment="1">
      <alignment horizontal="left" vertical="top"/>
    </xf>
    <xf numFmtId="2" fontId="27" fillId="3" borderId="46" xfId="0" applyNumberFormat="1" applyFont="1" applyFill="1" applyBorder="1" applyAlignment="1">
      <alignment horizontal="left" vertical="top"/>
    </xf>
    <xf numFmtId="0" fontId="11" fillId="3" borderId="22" xfId="0" applyFont="1" applyFill="1" applyBorder="1" applyAlignment="1">
      <alignment horizontal="left" vertical="center" indent="1"/>
    </xf>
    <xf numFmtId="0" fontId="11" fillId="3" borderId="23" xfId="0" applyFont="1" applyFill="1" applyBorder="1" applyAlignment="1">
      <alignment horizontal="left" vertical="center" indent="1"/>
    </xf>
    <xf numFmtId="0" fontId="11" fillId="3" borderId="23" xfId="0" applyFont="1" applyFill="1" applyBorder="1" applyAlignment="1">
      <alignment horizontal="left" vertical="center" indent="3"/>
    </xf>
    <xf numFmtId="0" fontId="11" fillId="3" borderId="43" xfId="0" applyFont="1" applyFill="1" applyBorder="1" applyAlignment="1">
      <alignment horizontal="left" vertical="center" indent="3"/>
    </xf>
    <xf numFmtId="0" fontId="11" fillId="0" borderId="42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 indent="1"/>
    </xf>
    <xf numFmtId="168" fontId="11" fillId="3" borderId="45" xfId="0" applyNumberFormat="1" applyFont="1" applyFill="1" applyBorder="1" applyAlignment="1">
      <alignment horizontal="left" vertical="center" indent="3"/>
    </xf>
    <xf numFmtId="168" fontId="11" fillId="3" borderId="46" xfId="0" applyNumberFormat="1" applyFont="1" applyFill="1" applyBorder="1" applyAlignment="1">
      <alignment horizontal="left" vertical="center" indent="3"/>
    </xf>
    <xf numFmtId="49" fontId="11" fillId="3" borderId="45" xfId="0" applyNumberFormat="1" applyFont="1" applyFill="1" applyBorder="1" applyAlignment="1">
      <alignment horizontal="left" vertical="center" indent="3"/>
    </xf>
    <xf numFmtId="49" fontId="11" fillId="3" borderId="46" xfId="0" applyNumberFormat="1" applyFont="1" applyFill="1" applyBorder="1" applyAlignment="1">
      <alignment horizontal="left" vertical="center" indent="3"/>
    </xf>
    <xf numFmtId="0" fontId="11" fillId="3" borderId="21" xfId="0" applyFont="1" applyFill="1" applyBorder="1" applyAlignment="1">
      <alignment horizontal="left" vertical="center" indent="1"/>
    </xf>
    <xf numFmtId="168" fontId="11" fillId="3" borderId="23" xfId="0" applyNumberFormat="1" applyFont="1" applyFill="1" applyBorder="1" applyAlignment="1">
      <alignment horizontal="left" vertical="center" indent="2"/>
    </xf>
    <xf numFmtId="168" fontId="11" fillId="3" borderId="39" xfId="0" applyNumberFormat="1" applyFont="1" applyFill="1" applyBorder="1" applyAlignment="1">
      <alignment horizontal="left" vertical="center" indent="2"/>
    </xf>
    <xf numFmtId="1" fontId="11" fillId="3" borderId="23" xfId="0" applyNumberFormat="1" applyFont="1" applyFill="1" applyBorder="1" applyAlignment="1">
      <alignment horizontal="left" vertical="center" indent="2"/>
    </xf>
    <xf numFmtId="1" fontId="11" fillId="3" borderId="39" xfId="0" applyNumberFormat="1" applyFont="1" applyFill="1" applyBorder="1" applyAlignment="1">
      <alignment horizontal="left" vertical="center" indent="2"/>
    </xf>
    <xf numFmtId="0" fontId="27" fillId="3" borderId="22" xfId="0" applyFont="1" applyFill="1" applyBorder="1" applyAlignment="1">
      <alignment horizontal="left" vertical="center" indent="1"/>
    </xf>
    <xf numFmtId="0" fontId="27" fillId="3" borderId="23" xfId="0" applyFont="1" applyFill="1" applyBorder="1" applyAlignment="1">
      <alignment horizontal="left" vertical="center" indent="1"/>
    </xf>
    <xf numFmtId="0" fontId="12" fillId="3" borderId="21" xfId="0" applyFont="1" applyFill="1" applyBorder="1" applyAlignment="1">
      <alignment horizontal="left" vertical="center" indent="1"/>
    </xf>
    <xf numFmtId="0" fontId="12" fillId="3" borderId="23" xfId="0" applyFont="1" applyFill="1" applyBorder="1" applyAlignment="1">
      <alignment horizontal="left" vertical="center" indent="1"/>
    </xf>
    <xf numFmtId="0" fontId="12" fillId="3" borderId="40" xfId="0" applyFont="1" applyFill="1" applyBorder="1" applyAlignment="1">
      <alignment horizontal="left" vertical="center" indent="1"/>
    </xf>
    <xf numFmtId="0" fontId="12" fillId="3" borderId="43" xfId="0" applyFont="1" applyFill="1" applyBorder="1" applyAlignment="1">
      <alignment horizontal="left" vertical="center" indent="1"/>
    </xf>
    <xf numFmtId="0" fontId="12" fillId="3" borderId="41" xfId="0" applyFont="1" applyFill="1" applyBorder="1" applyAlignment="1">
      <alignment horizontal="left" vertical="center" indent="1"/>
    </xf>
    <xf numFmtId="0" fontId="12" fillId="3" borderId="45" xfId="0" applyFont="1" applyFill="1" applyBorder="1" applyAlignment="1">
      <alignment horizontal="left" vertical="center" indent="1"/>
    </xf>
    <xf numFmtId="0" fontId="12" fillId="3" borderId="73" xfId="0" applyFont="1" applyFill="1" applyBorder="1" applyAlignment="1">
      <alignment horizontal="left" vertical="center" indent="1"/>
    </xf>
    <xf numFmtId="0" fontId="27" fillId="3" borderId="23" xfId="0" applyFont="1" applyFill="1" applyBorder="1" applyAlignment="1">
      <alignment horizontal="center" vertical="center"/>
    </xf>
    <xf numFmtId="0" fontId="27" fillId="3" borderId="43" xfId="0" applyFont="1" applyFill="1" applyBorder="1" applyAlignment="1">
      <alignment horizontal="center" vertical="center"/>
    </xf>
    <xf numFmtId="0" fontId="1" fillId="2" borderId="13" xfId="0" applyFont="1" applyFill="1" applyBorder="1" applyAlignment="1" applyProtection="1">
      <alignment vertical="center"/>
      <protection locked="0"/>
    </xf>
    <xf numFmtId="0" fontId="11" fillId="2" borderId="13" xfId="0" applyFont="1" applyFill="1" applyBorder="1" applyAlignment="1" applyProtection="1">
      <alignment vertical="center"/>
      <protection locked="0"/>
    </xf>
    <xf numFmtId="0" fontId="11" fillId="2" borderId="1" xfId="0" applyFont="1" applyFill="1" applyBorder="1" applyAlignment="1" applyProtection="1">
      <alignment vertical="center"/>
      <protection locked="0"/>
    </xf>
    <xf numFmtId="0" fontId="11" fillId="3" borderId="39" xfId="0" applyFont="1" applyFill="1" applyBorder="1" applyAlignment="1">
      <alignment horizontal="left" vertical="center" indent="1"/>
    </xf>
    <xf numFmtId="0" fontId="11" fillId="2" borderId="22" xfId="0" applyFont="1" applyFill="1" applyBorder="1" applyAlignment="1">
      <alignment vertical="center"/>
    </xf>
    <xf numFmtId="0" fontId="11" fillId="2" borderId="23" xfId="0" applyFont="1" applyFill="1" applyBorder="1" applyAlignment="1">
      <alignment vertical="center"/>
    </xf>
    <xf numFmtId="0" fontId="11" fillId="2" borderId="39" xfId="0" applyFont="1" applyFill="1" applyBorder="1" applyAlignment="1">
      <alignment vertical="center"/>
    </xf>
    <xf numFmtId="0" fontId="1" fillId="2" borderId="22" xfId="0" applyFont="1" applyFill="1" applyBorder="1" applyAlignment="1" applyProtection="1">
      <alignment vertical="center"/>
      <protection locked="0"/>
    </xf>
    <xf numFmtId="0" fontId="11" fillId="2" borderId="23" xfId="0" applyFont="1" applyFill="1" applyBorder="1" applyAlignment="1" applyProtection="1">
      <alignment vertical="center"/>
      <protection locked="0"/>
    </xf>
    <xf numFmtId="0" fontId="11" fillId="2" borderId="39" xfId="0" applyFont="1" applyFill="1" applyBorder="1" applyAlignment="1" applyProtection="1">
      <alignment vertical="center"/>
      <protection locked="0"/>
    </xf>
    <xf numFmtId="0" fontId="1" fillId="2" borderId="22" xfId="0" applyFont="1" applyFill="1" applyBorder="1" applyAlignment="1">
      <alignment vertical="center"/>
    </xf>
    <xf numFmtId="0" fontId="11" fillId="2" borderId="43" xfId="0" applyFont="1" applyFill="1" applyBorder="1" applyAlignment="1">
      <alignment vertical="center"/>
    </xf>
    <xf numFmtId="0" fontId="9" fillId="2" borderId="22" xfId="0" applyFont="1" applyFill="1" applyBorder="1" applyAlignment="1" applyProtection="1">
      <alignment vertical="center"/>
      <protection locked="0"/>
    </xf>
    <xf numFmtId="0" fontId="11" fillId="2" borderId="22" xfId="0" applyFont="1" applyFill="1" applyBorder="1" applyAlignment="1" applyProtection="1">
      <alignment vertical="center"/>
      <protection locked="0"/>
    </xf>
    <xf numFmtId="0" fontId="26" fillId="3" borderId="50" xfId="0" applyFont="1" applyFill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26" fillId="3" borderId="52" xfId="0" applyFont="1" applyFill="1" applyBorder="1" applyAlignment="1">
      <alignment horizontal="center" vertical="center"/>
    </xf>
    <xf numFmtId="0" fontId="1" fillId="2" borderId="22" xfId="0" applyFont="1" applyFill="1" applyBorder="1" applyAlignment="1" applyProtection="1">
      <alignment horizontal="left" vertical="center"/>
      <protection locked="0"/>
    </xf>
    <xf numFmtId="0" fontId="11" fillId="2" borderId="23" xfId="0" applyFont="1" applyFill="1" applyBorder="1" applyAlignment="1" applyProtection="1">
      <alignment horizontal="left" vertical="center"/>
      <protection locked="0"/>
    </xf>
    <xf numFmtId="0" fontId="11" fillId="2" borderId="39" xfId="0" applyFont="1" applyFill="1" applyBorder="1" applyAlignment="1" applyProtection="1">
      <alignment horizontal="left" vertical="center"/>
      <protection locked="0"/>
    </xf>
    <xf numFmtId="0" fontId="34" fillId="0" borderId="55" xfId="0" applyFont="1" applyBorder="1" applyAlignment="1">
      <alignment horizontal="center" vertical="center" wrapText="1"/>
    </xf>
    <xf numFmtId="0" fontId="34" fillId="0" borderId="56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56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19" fillId="0" borderId="3" xfId="5" applyFont="1" applyBorder="1" applyAlignment="1">
      <alignment horizontal="left" vertical="center"/>
    </xf>
    <xf numFmtId="0" fontId="19" fillId="0" borderId="13" xfId="5" applyFont="1" applyBorder="1" applyAlignment="1">
      <alignment horizontal="left" vertical="center"/>
    </xf>
    <xf numFmtId="0" fontId="19" fillId="0" borderId="1" xfId="5" applyFont="1" applyBorder="1" applyAlignment="1">
      <alignment horizontal="left" vertical="center"/>
    </xf>
    <xf numFmtId="0" fontId="19" fillId="0" borderId="4" xfId="5" applyFont="1" applyBorder="1" applyAlignment="1">
      <alignment horizontal="left" vertical="center"/>
    </xf>
    <xf numFmtId="0" fontId="19" fillId="0" borderId="18" xfId="5" applyFont="1" applyBorder="1" applyAlignment="1">
      <alignment horizontal="left" vertical="center"/>
    </xf>
    <xf numFmtId="0" fontId="19" fillId="0" borderId="5" xfId="5" applyFont="1" applyBorder="1" applyAlignment="1">
      <alignment horizontal="left" vertical="center"/>
    </xf>
    <xf numFmtId="0" fontId="1" fillId="0" borderId="32" xfId="5" applyBorder="1" applyAlignment="1">
      <alignment horizontal="left"/>
    </xf>
    <xf numFmtId="0" fontId="35" fillId="0" borderId="3" xfId="5" applyFont="1" applyBorder="1" applyAlignment="1">
      <alignment horizontal="center" vertical="center" wrapText="1"/>
    </xf>
    <xf numFmtId="0" fontId="35" fillId="0" borderId="13" xfId="5" applyFont="1" applyBorder="1" applyAlignment="1">
      <alignment horizontal="center" vertical="center" wrapText="1"/>
    </xf>
    <xf numFmtId="0" fontId="35" fillId="0" borderId="1" xfId="5" applyFont="1" applyBorder="1" applyAlignment="1">
      <alignment horizontal="center" vertical="center" wrapText="1"/>
    </xf>
    <xf numFmtId="0" fontId="1" fillId="0" borderId="13" xfId="5" applyBorder="1" applyAlignment="1">
      <alignment horizontal="left" vertical="center"/>
    </xf>
    <xf numFmtId="0" fontId="1" fillId="0" borderId="1" xfId="5" applyBorder="1" applyAlignment="1">
      <alignment horizontal="left" vertical="center"/>
    </xf>
    <xf numFmtId="0" fontId="38" fillId="0" borderId="50" xfId="5" applyFont="1" applyBorder="1" applyAlignment="1">
      <alignment horizontal="center" vertical="center" wrapText="1"/>
    </xf>
    <xf numFmtId="0" fontId="38" fillId="0" borderId="20" xfId="5" applyFont="1" applyBorder="1" applyAlignment="1">
      <alignment horizontal="center" vertical="center" wrapText="1"/>
    </xf>
    <xf numFmtId="0" fontId="18" fillId="0" borderId="3" xfId="5" applyFont="1" applyBorder="1" applyAlignment="1">
      <alignment horizontal="center" vertical="center"/>
    </xf>
    <xf numFmtId="0" fontId="18" fillId="0" borderId="13" xfId="5" applyFont="1" applyBorder="1" applyAlignment="1">
      <alignment horizontal="center" vertical="center"/>
    </xf>
    <xf numFmtId="0" fontId="18" fillId="0" borderId="1" xfId="5" applyFont="1" applyBorder="1" applyAlignment="1">
      <alignment horizontal="center" vertical="center"/>
    </xf>
    <xf numFmtId="0" fontId="1" fillId="0" borderId="21" xfId="5" applyBorder="1" applyAlignment="1">
      <alignment horizontal="center" vertical="center"/>
    </xf>
    <xf numFmtId="0" fontId="1" fillId="0" borderId="23" xfId="5" applyBorder="1" applyAlignment="1">
      <alignment horizontal="center" vertical="center"/>
    </xf>
    <xf numFmtId="0" fontId="1" fillId="0" borderId="43" xfId="5" applyBorder="1" applyAlignment="1">
      <alignment horizontal="center" vertical="center"/>
    </xf>
    <xf numFmtId="0" fontId="44" fillId="0" borderId="23" xfId="2" applyFont="1" applyBorder="1" applyAlignment="1">
      <alignment horizontal="left" vertical="center" wrapText="1"/>
    </xf>
    <xf numFmtId="0" fontId="43" fillId="0" borderId="50" xfId="2" applyFont="1" applyBorder="1" applyAlignment="1">
      <alignment horizontal="center" vertical="center" wrapText="1"/>
    </xf>
    <xf numFmtId="0" fontId="43" fillId="0" borderId="20" xfId="2" applyFont="1" applyBorder="1" applyAlignment="1">
      <alignment horizontal="center" vertical="center" wrapText="1"/>
    </xf>
    <xf numFmtId="0" fontId="44" fillId="0" borderId="3" xfId="2" applyFont="1" applyBorder="1" applyAlignment="1">
      <alignment horizontal="left" vertical="center"/>
    </xf>
    <xf numFmtId="0" fontId="44" fillId="0" borderId="13" xfId="2" applyFont="1" applyBorder="1" applyAlignment="1">
      <alignment horizontal="left" vertical="center"/>
    </xf>
    <xf numFmtId="0" fontId="44" fillId="0" borderId="22" xfId="2" applyFont="1" applyBorder="1" applyAlignment="1">
      <alignment horizontal="left" vertical="center"/>
    </xf>
    <xf numFmtId="0" fontId="44" fillId="0" borderId="3" xfId="2" applyFont="1" applyBorder="1" applyAlignment="1">
      <alignment horizontal="left" vertical="center" wrapText="1"/>
    </xf>
    <xf numFmtId="0" fontId="44" fillId="0" borderId="13" xfId="2" applyFont="1" applyBorder="1" applyAlignment="1">
      <alignment horizontal="left" vertical="center" wrapText="1"/>
    </xf>
    <xf numFmtId="0" fontId="44" fillId="0" borderId="30" xfId="2" applyFont="1" applyBorder="1" applyAlignment="1">
      <alignment horizontal="center" vertical="center" wrapText="1"/>
    </xf>
    <xf numFmtId="0" fontId="44" fillId="0" borderId="32" xfId="2" applyFont="1" applyBorder="1" applyAlignment="1">
      <alignment horizontal="center" vertical="center" wrapText="1"/>
    </xf>
    <xf numFmtId="0" fontId="44" fillId="0" borderId="13" xfId="2" applyFont="1" applyBorder="1" applyAlignment="1">
      <alignment horizontal="center" vertical="center" wrapText="1"/>
    </xf>
    <xf numFmtId="0" fontId="44" fillId="0" borderId="32" xfId="2" applyFont="1" applyBorder="1" applyAlignment="1">
      <alignment horizontal="left" vertical="center" wrapText="1"/>
    </xf>
    <xf numFmtId="0" fontId="44" fillId="0" borderId="47" xfId="2" applyFont="1" applyBorder="1" applyAlignment="1">
      <alignment horizontal="center" vertical="center" wrapText="1"/>
    </xf>
    <xf numFmtId="0" fontId="44" fillId="0" borderId="39" xfId="2" applyFont="1" applyBorder="1" applyAlignment="1">
      <alignment horizontal="center" vertical="center" wrapText="1"/>
    </xf>
    <xf numFmtId="0" fontId="44" fillId="0" borderId="42" xfId="2" applyFont="1" applyBorder="1" applyAlignment="1">
      <alignment horizontal="left" vertical="center" wrapText="1"/>
    </xf>
    <xf numFmtId="0" fontId="44" fillId="0" borderId="22" xfId="2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9" fillId="0" borderId="30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" fillId="5" borderId="45" xfId="1" applyFont="1" applyFill="1" applyBorder="1" applyAlignment="1">
      <alignment horizontal="left" vertical="center"/>
    </xf>
    <xf numFmtId="0" fontId="17" fillId="0" borderId="45" xfId="1" applyFont="1" applyBorder="1" applyAlignment="1">
      <alignment horizontal="left" vertical="center" indent="1"/>
    </xf>
    <xf numFmtId="14" fontId="1" fillId="5" borderId="45" xfId="1" applyNumberFormat="1" applyFont="1" applyFill="1" applyBorder="1" applyAlignment="1">
      <alignment horizontal="left" vertical="center"/>
    </xf>
    <xf numFmtId="0" fontId="1" fillId="5" borderId="47" xfId="1" applyFont="1" applyFill="1" applyBorder="1" applyAlignment="1">
      <alignment horizontal="left" vertical="center"/>
    </xf>
    <xf numFmtId="0" fontId="1" fillId="3" borderId="94" xfId="1" applyFont="1" applyFill="1" applyBorder="1" applyAlignment="1">
      <alignment horizontal="left" vertical="center"/>
    </xf>
    <xf numFmtId="0" fontId="17" fillId="3" borderId="94" xfId="1" applyFont="1" applyFill="1" applyBorder="1" applyAlignment="1">
      <alignment horizontal="left" vertical="center" indent="1"/>
    </xf>
    <xf numFmtId="14" fontId="1" fillId="3" borderId="94" xfId="1" applyNumberFormat="1" applyFont="1" applyFill="1" applyBorder="1" applyAlignment="1">
      <alignment horizontal="left" vertical="center"/>
    </xf>
    <xf numFmtId="0" fontId="1" fillId="3" borderId="95" xfId="1" applyFont="1" applyFill="1" applyBorder="1" applyAlignment="1">
      <alignment horizontal="left" vertical="center"/>
    </xf>
    <xf numFmtId="0" fontId="1" fillId="5" borderId="89" xfId="1" applyFont="1" applyFill="1" applyBorder="1" applyAlignment="1">
      <alignment horizontal="left" vertical="center"/>
    </xf>
    <xf numFmtId="0" fontId="1" fillId="5" borderId="89" xfId="1" applyFont="1" applyFill="1" applyBorder="1" applyAlignment="1">
      <alignment vertical="center"/>
    </xf>
    <xf numFmtId="0" fontId="1" fillId="5" borderId="90" xfId="1" applyFont="1" applyFill="1" applyBorder="1" applyAlignment="1">
      <alignment vertical="center"/>
    </xf>
    <xf numFmtId="0" fontId="33" fillId="5" borderId="89" xfId="1" applyFont="1" applyFill="1" applyBorder="1" applyAlignment="1" applyProtection="1">
      <alignment horizontal="left" vertical="center"/>
      <protection locked="0"/>
    </xf>
    <xf numFmtId="0" fontId="33" fillId="0" borderId="89" xfId="1" applyFont="1" applyBorder="1" applyAlignment="1">
      <alignment horizontal="left" vertical="center"/>
    </xf>
    <xf numFmtId="0" fontId="33" fillId="0" borderId="90" xfId="1" applyFont="1" applyBorder="1" applyAlignment="1">
      <alignment horizontal="left" vertical="center"/>
    </xf>
    <xf numFmtId="0" fontId="1" fillId="5" borderId="89" xfId="1" applyFont="1" applyFill="1" applyBorder="1" applyAlignment="1" applyProtection="1">
      <alignment horizontal="center" vertical="center"/>
      <protection locked="0"/>
    </xf>
    <xf numFmtId="0" fontId="17" fillId="0" borderId="0" xfId="1" applyFont="1" applyAlignment="1">
      <alignment horizontal="right" vertical="center"/>
    </xf>
    <xf numFmtId="0" fontId="17" fillId="5" borderId="89" xfId="1" applyFont="1" applyFill="1" applyBorder="1" applyAlignment="1">
      <alignment horizontal="left" vertical="center"/>
    </xf>
    <xf numFmtId="0" fontId="1" fillId="5" borderId="90" xfId="1" applyFont="1" applyFill="1" applyBorder="1" applyAlignment="1">
      <alignment horizontal="left" vertical="center"/>
    </xf>
    <xf numFmtId="0" fontId="1" fillId="5" borderId="89" xfId="1" applyFont="1" applyFill="1" applyBorder="1" applyAlignment="1" applyProtection="1">
      <alignment horizontal="left" vertical="center"/>
      <protection locked="0"/>
    </xf>
    <xf numFmtId="0" fontId="1" fillId="0" borderId="0" xfId="1" applyFont="1" applyAlignment="1">
      <alignment horizontal="right" vertical="center"/>
    </xf>
    <xf numFmtId="0" fontId="61" fillId="5" borderId="89" xfId="4" applyFill="1" applyBorder="1" applyAlignment="1" applyProtection="1">
      <alignment horizontal="left" vertical="center"/>
    </xf>
    <xf numFmtId="0" fontId="1" fillId="0" borderId="89" xfId="1" applyFont="1" applyBorder="1" applyAlignment="1">
      <alignment horizontal="left" vertical="center"/>
    </xf>
    <xf numFmtId="0" fontId="1" fillId="0" borderId="90" xfId="1" applyFont="1" applyBorder="1" applyAlignment="1">
      <alignment horizontal="left" vertical="center"/>
    </xf>
    <xf numFmtId="0" fontId="62" fillId="0" borderId="85" xfId="1" applyFont="1" applyBorder="1" applyAlignment="1">
      <alignment horizontal="center" vertical="center"/>
    </xf>
    <xf numFmtId="0" fontId="62" fillId="0" borderId="86" xfId="1" applyFont="1" applyBorder="1" applyAlignment="1">
      <alignment horizontal="center" vertical="center"/>
    </xf>
    <xf numFmtId="0" fontId="62" fillId="0" borderId="92" xfId="1" applyFont="1" applyBorder="1" applyAlignment="1">
      <alignment horizontal="center" vertical="center"/>
    </xf>
    <xf numFmtId="0" fontId="17" fillId="0" borderId="25" xfId="1" applyFont="1" applyBorder="1" applyAlignment="1">
      <alignment horizontal="right" vertical="center"/>
    </xf>
    <xf numFmtId="0" fontId="33" fillId="5" borderId="89" xfId="1" applyFont="1" applyFill="1" applyBorder="1" applyAlignment="1">
      <alignment horizontal="left" vertical="center"/>
    </xf>
    <xf numFmtId="0" fontId="1" fillId="0" borderId="25" xfId="1" applyFont="1" applyBorder="1" applyAlignment="1">
      <alignment vertical="center"/>
    </xf>
    <xf numFmtId="0" fontId="1" fillId="0" borderId="0" xfId="1" applyFont="1" applyAlignment="1">
      <alignment vertical="center"/>
    </xf>
    <xf numFmtId="0" fontId="17" fillId="0" borderId="0" xfId="1" applyFont="1" applyAlignment="1">
      <alignment vertical="center"/>
    </xf>
    <xf numFmtId="0" fontId="1" fillId="0" borderId="26" xfId="1" applyFont="1" applyBorder="1" applyAlignment="1">
      <alignment vertical="center"/>
    </xf>
    <xf numFmtId="0" fontId="1" fillId="3" borderId="0" xfId="1" applyFont="1" applyFill="1" applyAlignment="1">
      <alignment horizontal="center" vertical="center"/>
    </xf>
    <xf numFmtId="0" fontId="60" fillId="0" borderId="25" xfId="1" applyFont="1" applyBorder="1" applyAlignment="1">
      <alignment horizontal="left" vertical="center"/>
    </xf>
    <xf numFmtId="0" fontId="60" fillId="0" borderId="0" xfId="1" applyFont="1" applyAlignment="1">
      <alignment horizontal="left" vertical="center"/>
    </xf>
    <xf numFmtId="0" fontId="60" fillId="0" borderId="26" xfId="1" applyFont="1" applyBorder="1" applyAlignment="1">
      <alignment horizontal="left" vertical="center"/>
    </xf>
    <xf numFmtId="0" fontId="59" fillId="0" borderId="0" xfId="1" applyFont="1" applyAlignment="1">
      <alignment horizontal="center" vertical="top"/>
    </xf>
    <xf numFmtId="0" fontId="59" fillId="0" borderId="0" xfId="1" applyFont="1" applyAlignment="1">
      <alignment horizontal="left" vertical="top" indent="1"/>
    </xf>
    <xf numFmtId="0" fontId="1" fillId="0" borderId="0" xfId="1" applyFont="1" applyAlignment="1">
      <alignment horizontal="left" vertical="top" indent="1"/>
    </xf>
    <xf numFmtId="0" fontId="1" fillId="0" borderId="26" xfId="1" applyFont="1" applyBorder="1" applyAlignment="1">
      <alignment horizontal="left" vertical="top" indent="1"/>
    </xf>
    <xf numFmtId="0" fontId="17" fillId="0" borderId="25" xfId="1" applyFont="1" applyBorder="1" applyAlignment="1">
      <alignment vertical="center"/>
    </xf>
    <xf numFmtId="0" fontId="16" fillId="0" borderId="25" xfId="1" applyFont="1" applyBorder="1"/>
    <xf numFmtId="0" fontId="1" fillId="0" borderId="0" xfId="1" applyFont="1"/>
    <xf numFmtId="0" fontId="16" fillId="0" borderId="0" xfId="1" applyFont="1"/>
    <xf numFmtId="0" fontId="8" fillId="0" borderId="0" xfId="1" applyFont="1"/>
    <xf numFmtId="0" fontId="8" fillId="0" borderId="26" xfId="1" applyFont="1" applyBorder="1"/>
    <xf numFmtId="0" fontId="1" fillId="5" borderId="91" xfId="1" applyFont="1" applyFill="1" applyBorder="1" applyAlignment="1" applyProtection="1">
      <alignment horizontal="left" vertical="center"/>
      <protection locked="0"/>
    </xf>
    <xf numFmtId="0" fontId="1" fillId="5" borderId="0" xfId="1" applyFont="1" applyFill="1" applyAlignment="1">
      <alignment horizontal="center" vertical="center"/>
    </xf>
    <xf numFmtId="0" fontId="1" fillId="5" borderId="26" xfId="1" applyFont="1" applyFill="1" applyBorder="1" applyAlignment="1">
      <alignment horizontal="center" vertical="center"/>
    </xf>
    <xf numFmtId="0" fontId="59" fillId="0" borderId="25" xfId="1" applyFont="1" applyBorder="1" applyAlignment="1">
      <alignment horizontal="left" vertical="top" indent="1"/>
    </xf>
    <xf numFmtId="0" fontId="1" fillId="0" borderId="40" xfId="1" applyFont="1" applyBorder="1" applyAlignment="1">
      <alignment horizontal="left" vertical="top" indent="1"/>
    </xf>
    <xf numFmtId="0" fontId="1" fillId="0" borderId="38" xfId="1" applyFont="1" applyBorder="1" applyAlignment="1">
      <alignment horizontal="left" vertical="top" indent="1"/>
    </xf>
    <xf numFmtId="0" fontId="1" fillId="5" borderId="89" xfId="1" applyFont="1" applyFill="1" applyBorder="1" applyAlignment="1">
      <alignment horizontal="center" vertical="center"/>
    </xf>
    <xf numFmtId="0" fontId="1" fillId="5" borderId="90" xfId="1" applyFont="1" applyFill="1" applyBorder="1" applyAlignment="1">
      <alignment horizontal="center" vertical="center"/>
    </xf>
    <xf numFmtId="0" fontId="17" fillId="0" borderId="25" xfId="1" applyFont="1" applyBorder="1" applyAlignment="1">
      <alignment horizontal="left" vertical="center" indent="1"/>
    </xf>
    <xf numFmtId="0" fontId="1" fillId="0" borderId="0" xfId="1" applyFont="1" applyAlignment="1">
      <alignment horizontal="left" vertical="center"/>
    </xf>
    <xf numFmtId="0" fontId="17" fillId="7" borderId="89" xfId="1" applyFont="1" applyFill="1" applyBorder="1" applyAlignment="1" applyProtection="1">
      <alignment horizontal="left" vertical="center"/>
      <protection locked="0"/>
    </xf>
    <xf numFmtId="0" fontId="17" fillId="0" borderId="0" xfId="1" applyFont="1" applyAlignment="1">
      <alignment horizontal="left" vertical="center"/>
    </xf>
    <xf numFmtId="15" fontId="1" fillId="5" borderId="89" xfId="1" applyNumberFormat="1" applyFont="1" applyFill="1" applyBorder="1" applyAlignment="1" applyProtection="1">
      <alignment horizontal="left" vertical="center"/>
      <protection locked="0"/>
    </xf>
    <xf numFmtId="15" fontId="1" fillId="5" borderId="90" xfId="1" applyNumberFormat="1" applyFont="1" applyFill="1" applyBorder="1" applyAlignment="1" applyProtection="1">
      <alignment horizontal="left" vertical="center"/>
      <protection locked="0"/>
    </xf>
    <xf numFmtId="0" fontId="17" fillId="5" borderId="89" xfId="1" applyFont="1" applyFill="1" applyBorder="1" applyAlignment="1" applyProtection="1">
      <alignment horizontal="left" vertical="center" wrapText="1"/>
      <protection locked="0"/>
    </xf>
    <xf numFmtId="0" fontId="17" fillId="5" borderId="89" xfId="1" quotePrefix="1" applyFont="1" applyFill="1" applyBorder="1" applyAlignment="1" applyProtection="1">
      <alignment horizontal="left" vertical="center"/>
      <protection locked="0"/>
    </xf>
    <xf numFmtId="0" fontId="17" fillId="0" borderId="0" xfId="1" applyFont="1" applyAlignment="1" applyProtection="1">
      <alignment horizontal="right" vertical="center"/>
      <protection locked="0"/>
    </xf>
    <xf numFmtId="165" fontId="1" fillId="5" borderId="89" xfId="1" applyNumberFormat="1" applyFont="1" applyFill="1" applyBorder="1" applyAlignment="1">
      <alignment horizontal="left" vertical="center"/>
    </xf>
    <xf numFmtId="165" fontId="1" fillId="5" borderId="90" xfId="1" applyNumberFormat="1" applyFont="1" applyFill="1" applyBorder="1" applyAlignment="1">
      <alignment horizontal="left" vertical="center"/>
    </xf>
    <xf numFmtId="0" fontId="1" fillId="0" borderId="89" xfId="1" applyFont="1" applyBorder="1" applyAlignment="1">
      <alignment vertical="center"/>
    </xf>
    <xf numFmtId="14" fontId="1" fillId="5" borderId="89" xfId="1" applyNumberFormat="1" applyFont="1" applyFill="1" applyBorder="1" applyAlignment="1" applyProtection="1">
      <alignment horizontal="left" vertical="center"/>
      <protection locked="0"/>
    </xf>
    <xf numFmtId="15" fontId="17" fillId="3" borderId="0" xfId="1" applyNumberFormat="1" applyFont="1" applyFill="1" applyAlignment="1" applyProtection="1">
      <alignment horizontal="left" vertical="center"/>
      <protection locked="0"/>
    </xf>
    <xf numFmtId="15" fontId="17" fillId="3" borderId="26" xfId="1" applyNumberFormat="1" applyFont="1" applyFill="1" applyBorder="1" applyAlignment="1" applyProtection="1">
      <alignment horizontal="left" vertical="center"/>
      <protection locked="0"/>
    </xf>
    <xf numFmtId="0" fontId="1" fillId="5" borderId="90" xfId="1" applyFont="1" applyFill="1" applyBorder="1" applyAlignment="1" applyProtection="1">
      <alignment horizontal="left" vertical="center"/>
      <protection locked="0"/>
    </xf>
    <xf numFmtId="0" fontId="58" fillId="0" borderId="82" xfId="1" applyFont="1" applyBorder="1" applyAlignment="1">
      <alignment horizontal="center" vertical="center"/>
    </xf>
    <xf numFmtId="0" fontId="58" fillId="0" borderId="83" xfId="1" applyFont="1" applyBorder="1" applyAlignment="1">
      <alignment horizontal="center" vertical="center"/>
    </xf>
    <xf numFmtId="0" fontId="58" fillId="0" borderId="84" xfId="1" applyFont="1" applyBorder="1" applyAlignment="1">
      <alignment horizontal="center" vertical="center"/>
    </xf>
    <xf numFmtId="0" fontId="17" fillId="0" borderId="85" xfId="1" applyFont="1" applyBorder="1" applyAlignment="1">
      <alignment horizontal="left" vertical="center" indent="1"/>
    </xf>
    <xf numFmtId="0" fontId="1" fillId="0" borderId="86" xfId="1" applyFont="1" applyBorder="1" applyAlignment="1">
      <alignment horizontal="left" vertical="center"/>
    </xf>
    <xf numFmtId="0" fontId="1" fillId="5" borderId="87" xfId="1" applyFont="1" applyFill="1" applyBorder="1" applyAlignment="1" applyProtection="1">
      <alignment horizontal="left" vertical="center"/>
      <protection locked="0"/>
    </xf>
    <xf numFmtId="0" fontId="17" fillId="0" borderId="86" xfId="1" applyFont="1" applyBorder="1" applyAlignment="1">
      <alignment vertical="center"/>
    </xf>
    <xf numFmtId="0" fontId="1" fillId="0" borderId="86" xfId="1" applyFont="1" applyBorder="1" applyAlignment="1">
      <alignment vertical="center"/>
    </xf>
    <xf numFmtId="0" fontId="1" fillId="5" borderId="88" xfId="1" applyFont="1" applyFill="1" applyBorder="1" applyAlignment="1" applyProtection="1">
      <alignment horizontal="left" vertical="center"/>
      <protection locked="0"/>
    </xf>
  </cellXfs>
  <cellStyles count="6">
    <cellStyle name="Hyperlink" xfId="4" builtinId="8"/>
    <cellStyle name="Normal" xfId="0" builtinId="0"/>
    <cellStyle name="Normal 2" xfId="1" xr:uid="{00000000-0005-0000-0000-000002000000}"/>
    <cellStyle name="Normal 3" xfId="5" xr:uid="{00000000-0005-0000-0000-000003000000}"/>
    <cellStyle name="Normal_Blank_SIR_" xfId="2" xr:uid="{00000000-0005-0000-0000-000004000000}"/>
    <cellStyle name="Percent" xfId="3" builtinId="5"/>
  </cellStyles>
  <dxfs count="36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1</a:t>
            </a:r>
          </a:p>
        </c:rich>
      </c:tx>
      <c:layout>
        <c:manualLayout>
          <c:xMode val="edge"/>
          <c:yMode val="edge"/>
          <c:x val="0.44610346847139976"/>
          <c:y val="2.6041666666666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85893750475732E-2"/>
          <c:y val="0.35937682788507019"/>
          <c:w val="0.87562330862502047"/>
          <c:h val="0.44271058507581112"/>
        </c:manualLayout>
      </c:layout>
      <c:lineChart>
        <c:grouping val="standard"/>
        <c:varyColors val="0"/>
        <c:ser>
          <c:idx val="0"/>
          <c:order val="0"/>
          <c:tx>
            <c:strRef>
              <c:f>MSA!$B$9:$B$13</c:f>
              <c:strCache>
                <c:ptCount val="1"/>
                <c:pt idx="0">
                  <c:v>1- Anis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MSA!$D$8:$M$8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MSA!$D$12:$M$12</c:f>
              <c:numCache>
                <c:formatCode>0.00</c:formatCode>
                <c:ptCount val="10"/>
                <c:pt idx="0">
                  <c:v>43.169999999999995</c:v>
                </c:pt>
                <c:pt idx="1">
                  <c:v>43.22</c:v>
                </c:pt>
                <c:pt idx="2">
                  <c:v>43.18</c:v>
                </c:pt>
                <c:pt idx="3">
                  <c:v>43.22</c:v>
                </c:pt>
                <c:pt idx="4">
                  <c:v>43.18</c:v>
                </c:pt>
                <c:pt idx="5">
                  <c:v>43.18</c:v>
                </c:pt>
                <c:pt idx="6">
                  <c:v>43.193333333333328</c:v>
                </c:pt>
                <c:pt idx="7">
                  <c:v>43.186666666666667</c:v>
                </c:pt>
                <c:pt idx="8">
                  <c:v>43.169999999999995</c:v>
                </c:pt>
                <c:pt idx="9">
                  <c:v>43.21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6-4024-853B-7D2BE6D61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41680"/>
        <c:axId val="116242072"/>
      </c:lineChart>
      <c:catAx>
        <c:axId val="11624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2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4207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168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HISTOGRAM</a:t>
            </a:r>
          </a:p>
        </c:rich>
      </c:tx>
      <c:layout>
        <c:manualLayout>
          <c:xMode val="edge"/>
          <c:yMode val="edge"/>
          <c:x val="0.4444451977749358"/>
          <c:y val="1.2437857032576808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33463796478281E-2"/>
          <c:y val="5.1470588235294067E-2"/>
          <c:w val="0.85909980430528821"/>
          <c:h val="0.79779411764705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'[5]ENGINE GEAR  ID-APR-2015'!$Q$17</c:f>
              <c:strCache>
                <c:ptCount val="1"/>
                <c:pt idx="0">
                  <c:v>FREQ.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trendline>
            <c:spPr>
              <a:ln w="12700">
                <a:solidFill>
                  <a:srgbClr val="000000"/>
                </a:solidFill>
                <a:prstDash val="solid"/>
              </a:ln>
            </c:spPr>
            <c:trendlineType val="movingAvg"/>
            <c:period val="2"/>
            <c:dispRSqr val="0"/>
            <c:dispEq val="0"/>
          </c:trendline>
          <c:val>
            <c:numRef>
              <c:f>'[5]ENGINE GEAR  ID-APR-2015'!$Q$18:$Q$29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19</c:v>
                </c:pt>
                <c:pt idx="5">
                  <c:v>16</c:v>
                </c:pt>
                <c:pt idx="6">
                  <c:v>12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C-46ED-94FA-16332EFE6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7837824"/>
        <c:axId val="97839360"/>
      </c:barChart>
      <c:catAx>
        <c:axId val="97837824"/>
        <c:scaling>
          <c:orientation val="minMax"/>
        </c:scaling>
        <c:delete val="0"/>
        <c:axPos val="b"/>
        <c:numFmt formatCode="0" sourceLinked="0"/>
        <c:majorTickMark val="none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3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839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378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66" r="0.75000000000001166" t="1" header="0.5" footer="0.5"/>
    <c:pageSetup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R- CHART</a:t>
            </a:r>
          </a:p>
        </c:rich>
      </c:tx>
      <c:layout>
        <c:manualLayout>
          <c:xMode val="edge"/>
          <c:yMode val="edge"/>
          <c:x val="0.42469247479835281"/>
          <c:y val="2.4752200092635478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58052078636378"/>
          <c:y val="9.9010140320767728E-2"/>
          <c:w val="0.69382883349933466"/>
          <c:h val="0.71782351732558891"/>
        </c:manualLayout>
      </c:layout>
      <c:lineChart>
        <c:grouping val="standard"/>
        <c:varyColors val="0"/>
        <c:ser>
          <c:idx val="0"/>
          <c:order val="0"/>
          <c:tx>
            <c:strRef>
              <c:f>'[5]ENGINE GEAR  ID-APR-2015'!$A$15</c:f>
              <c:strCache>
                <c:ptCount val="1"/>
                <c:pt idx="0">
                  <c:v>RANGE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'[5]ENGINE GEAR  ID-APR-2015'!$B$15:$K$15</c:f>
              <c:numCache>
                <c:formatCode>General</c:formatCode>
                <c:ptCount val="10"/>
                <c:pt idx="0">
                  <c:v>3.0000000000001137E-3</c:v>
                </c:pt>
                <c:pt idx="1">
                  <c:v>6.0000000000002274E-3</c:v>
                </c:pt>
                <c:pt idx="2">
                  <c:v>3.0000000000001137E-3</c:v>
                </c:pt>
                <c:pt idx="3">
                  <c:v>4.9999999999990052E-3</c:v>
                </c:pt>
                <c:pt idx="4">
                  <c:v>5.000000000002558E-3</c:v>
                </c:pt>
                <c:pt idx="5">
                  <c:v>3.0000000000001137E-3</c:v>
                </c:pt>
                <c:pt idx="6">
                  <c:v>4.9999999999990052E-3</c:v>
                </c:pt>
                <c:pt idx="7">
                  <c:v>3.0000000000001137E-3</c:v>
                </c:pt>
                <c:pt idx="8">
                  <c:v>4.0000000000013358E-3</c:v>
                </c:pt>
                <c:pt idx="9">
                  <c:v>3.0000000000001137E-3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5-4DC9-B3DA-076A0FC60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86336"/>
        <c:axId val="97488256"/>
      </c:lineChart>
      <c:catAx>
        <c:axId val="9748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8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88256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5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863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494013966269884"/>
          <c:y val="0.27227806083063238"/>
          <c:w val="0.18518561158967395"/>
          <c:h val="0.26237687200864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66" r="0.75000000000001166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X-CHART</a:t>
            </a:r>
          </a:p>
        </c:rich>
      </c:tx>
      <c:layout>
        <c:manualLayout>
          <c:xMode val="edge"/>
          <c:yMode val="edge"/>
          <c:x val="0.41975425395585525"/>
          <c:y val="2.4999999999999998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2637075718014"/>
          <c:y val="7.3529411764705885E-2"/>
          <c:w val="0.72323759791122466"/>
          <c:h val="0.77941176470588269"/>
        </c:manualLayout>
      </c:layout>
      <c:lineChart>
        <c:grouping val="standard"/>
        <c:varyColors val="0"/>
        <c:ser>
          <c:idx val="0"/>
          <c:order val="0"/>
          <c:tx>
            <c:strRef>
              <c:f>'[5]ENGINE GEAR  ID-APR-2015'!$A$16</c:f>
              <c:strCache>
                <c:ptCount val="1"/>
                <c:pt idx="0">
                  <c:v>AVG.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'[5]ENGINE GEAR  ID-APR-2015'!$B$16:$K$16</c:f>
              <c:numCache>
                <c:formatCode>General</c:formatCode>
                <c:ptCount val="10"/>
                <c:pt idx="0">
                  <c:v>30.2212</c:v>
                </c:pt>
                <c:pt idx="1">
                  <c:v>30.221000000000004</c:v>
                </c:pt>
                <c:pt idx="2">
                  <c:v>30.220199999999998</c:v>
                </c:pt>
                <c:pt idx="3">
                  <c:v>30.220999999999997</c:v>
                </c:pt>
                <c:pt idx="4">
                  <c:v>30.2194</c:v>
                </c:pt>
                <c:pt idx="5">
                  <c:v>30.224200000000003</c:v>
                </c:pt>
                <c:pt idx="6">
                  <c:v>30.221399999999999</c:v>
                </c:pt>
                <c:pt idx="7">
                  <c:v>30.220400000000001</c:v>
                </c:pt>
                <c:pt idx="8">
                  <c:v>30.222000000000001</c:v>
                </c:pt>
                <c:pt idx="9">
                  <c:v>30.221000000000004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7-4E94-935E-D2507C92B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08352"/>
        <c:axId val="97985664"/>
      </c:lineChart>
      <c:catAx>
        <c:axId val="975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98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85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083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481685546486871"/>
          <c:y val="0.30000000000000032"/>
          <c:w val="0.17530916990467568"/>
          <c:h val="0.265000000000000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66" r="0.75000000000001166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2</a:t>
            </a:r>
          </a:p>
        </c:rich>
      </c:tx>
      <c:layout>
        <c:manualLayout>
          <c:xMode val="edge"/>
          <c:yMode val="edge"/>
          <c:x val="0.44702026108122628"/>
          <c:y val="4.7872340425531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3850294787917"/>
          <c:y val="0.22340425531914893"/>
          <c:w val="0.85927221782535201"/>
          <c:h val="0.51595744680851063"/>
        </c:manualLayout>
      </c:layout>
      <c:lineChart>
        <c:grouping val="standard"/>
        <c:varyColors val="0"/>
        <c:ser>
          <c:idx val="0"/>
          <c:order val="0"/>
          <c:tx>
            <c:strRef>
              <c:f>MSA!$B$15:$B$19</c:f>
              <c:strCache>
                <c:ptCount val="1"/>
                <c:pt idx="0">
                  <c:v>2- Gaurav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MSA!$D$14:$M$14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MSA!$D$18:$M$18</c:f>
              <c:numCache>
                <c:formatCode>0.00</c:formatCode>
                <c:ptCount val="10"/>
                <c:pt idx="0">
                  <c:v>43.169999999999995</c:v>
                </c:pt>
                <c:pt idx="1">
                  <c:v>43.216666666666669</c:v>
                </c:pt>
                <c:pt idx="2">
                  <c:v>43.18</c:v>
                </c:pt>
                <c:pt idx="3">
                  <c:v>43.22</c:v>
                </c:pt>
                <c:pt idx="4">
                  <c:v>43.183333333333337</c:v>
                </c:pt>
                <c:pt idx="5">
                  <c:v>43.18</c:v>
                </c:pt>
                <c:pt idx="6">
                  <c:v>43.19</c:v>
                </c:pt>
                <c:pt idx="7">
                  <c:v>43.193333333333328</c:v>
                </c:pt>
                <c:pt idx="8">
                  <c:v>43.169999999999995</c:v>
                </c:pt>
                <c:pt idx="9">
                  <c:v>43.21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E-4981-AB47-2B4099F3F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42856"/>
        <c:axId val="116243248"/>
      </c:lineChart>
      <c:catAx>
        <c:axId val="116242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43248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285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1</a:t>
            </a:r>
          </a:p>
        </c:rich>
      </c:tx>
      <c:layout>
        <c:manualLayout>
          <c:xMode val="edge"/>
          <c:yMode val="edge"/>
          <c:x val="0.44582075847330227"/>
          <c:y val="2.6041666666666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05893468439699"/>
          <c:y val="0.2083343929768523"/>
          <c:w val="0.82662601180492623"/>
          <c:h val="0.50521090296886684"/>
        </c:manualLayout>
      </c:layout>
      <c:lineChart>
        <c:grouping val="standard"/>
        <c:varyColors val="0"/>
        <c:ser>
          <c:idx val="0"/>
          <c:order val="0"/>
          <c:tx>
            <c:strRef>
              <c:f>MSA!$B$9:$B$13</c:f>
              <c:strCache>
                <c:ptCount val="1"/>
                <c:pt idx="0">
                  <c:v>1- Anis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MSA!$D$8:$M$8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MSA!$D$13:$M$13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1.0000000000005116E-2</c:v>
                </c:pt>
                <c:pt idx="7">
                  <c:v>9.9999999999980105E-3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0-4C18-862B-74E4FE1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44032"/>
        <c:axId val="116244424"/>
      </c:lineChart>
      <c:catAx>
        <c:axId val="1162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4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44424"/>
        <c:scaling>
          <c:orientation val="minMax"/>
        </c:scaling>
        <c:delete val="0"/>
        <c:axPos val="l"/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403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2</a:t>
            </a:r>
          </a:p>
        </c:rich>
      </c:tx>
      <c:layout>
        <c:manualLayout>
          <c:xMode val="edge"/>
          <c:yMode val="edge"/>
          <c:x val="0.45161354830646167"/>
          <c:y val="4.761904761904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2704302131789"/>
          <c:y val="0.38095434934249617"/>
          <c:w val="0.86636074662890417"/>
          <c:h val="0.36508125145322551"/>
        </c:manualLayout>
      </c:layout>
      <c:lineChart>
        <c:grouping val="standard"/>
        <c:varyColors val="0"/>
        <c:ser>
          <c:idx val="0"/>
          <c:order val="0"/>
          <c:tx>
            <c:strRef>
              <c:f>MSA!$B$15:$B$19</c:f>
              <c:strCache>
                <c:ptCount val="1"/>
                <c:pt idx="0">
                  <c:v>2- Gaurav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MSA!$D$14:$M$14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MSA!$D$19:$M$19</c:f>
              <c:numCache>
                <c:formatCode>0.00</c:formatCode>
                <c:ptCount val="10"/>
                <c:pt idx="0">
                  <c:v>0</c:v>
                </c:pt>
                <c:pt idx="1">
                  <c:v>9.9999999999980105E-3</c:v>
                </c:pt>
                <c:pt idx="2">
                  <c:v>0</c:v>
                </c:pt>
                <c:pt idx="3">
                  <c:v>0</c:v>
                </c:pt>
                <c:pt idx="4">
                  <c:v>9.9999999999980105E-3</c:v>
                </c:pt>
                <c:pt idx="5">
                  <c:v>0</c:v>
                </c:pt>
                <c:pt idx="6">
                  <c:v>0</c:v>
                </c:pt>
                <c:pt idx="7">
                  <c:v>1.0000000000005116E-2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4-4ACD-8E02-F09B86580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45208"/>
        <c:axId val="116245600"/>
      </c:lineChart>
      <c:catAx>
        <c:axId val="11624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45600"/>
        <c:scaling>
          <c:orientation val="minMax"/>
        </c:scaling>
        <c:delete val="0"/>
        <c:axPos val="l"/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520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3</a:t>
            </a:r>
          </a:p>
        </c:rich>
      </c:tx>
      <c:layout>
        <c:manualLayout>
          <c:xMode val="edge"/>
          <c:yMode val="edge"/>
          <c:x val="0.44793385999731911"/>
          <c:y val="4.761904761904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09090909090909"/>
          <c:y val="0.34391712093419796"/>
          <c:w val="0.86446280991735536"/>
          <c:h val="0.40740951249128066"/>
        </c:manualLayout>
      </c:layout>
      <c:lineChart>
        <c:grouping val="standard"/>
        <c:varyColors val="0"/>
        <c:ser>
          <c:idx val="0"/>
          <c:order val="0"/>
          <c:tx>
            <c:strRef>
              <c:f>MSA!$B$15:$B$19</c:f>
              <c:strCache>
                <c:ptCount val="1"/>
                <c:pt idx="0">
                  <c:v>2- Gaurav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MSA!$D$14:$M$14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MSA!$D$24:$M$24</c:f>
              <c:numCache>
                <c:formatCode>0.00</c:formatCode>
                <c:ptCount val="10"/>
                <c:pt idx="0">
                  <c:v>43.169999999999995</c:v>
                </c:pt>
                <c:pt idx="1">
                  <c:v>43.22</c:v>
                </c:pt>
                <c:pt idx="2">
                  <c:v>43.176666666666669</c:v>
                </c:pt>
                <c:pt idx="3">
                  <c:v>43.22</c:v>
                </c:pt>
                <c:pt idx="4">
                  <c:v>43.183333333333337</c:v>
                </c:pt>
                <c:pt idx="5">
                  <c:v>43.18</c:v>
                </c:pt>
                <c:pt idx="6">
                  <c:v>43.193333333333328</c:v>
                </c:pt>
                <c:pt idx="7">
                  <c:v>43.19</c:v>
                </c:pt>
                <c:pt idx="8">
                  <c:v>43.169999999999995</c:v>
                </c:pt>
                <c:pt idx="9">
                  <c:v>43.21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E-4AA2-8AD8-8AAF10DD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18880"/>
        <c:axId val="251919272"/>
      </c:lineChart>
      <c:catAx>
        <c:axId val="2519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25191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91927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25191888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3</a:t>
            </a:r>
          </a:p>
        </c:rich>
      </c:tx>
      <c:layout>
        <c:manualLayout>
          <c:xMode val="edge"/>
          <c:yMode val="edge"/>
          <c:x val="0.45092056744440684"/>
          <c:y val="4.736842105263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36204359336327"/>
          <c:y val="0.34736931375748809"/>
          <c:w val="0.86809880962633723"/>
          <c:h val="0.40526419938373609"/>
        </c:manualLayout>
      </c:layout>
      <c:lineChart>
        <c:grouping val="standard"/>
        <c:varyColors val="0"/>
        <c:ser>
          <c:idx val="0"/>
          <c:order val="0"/>
          <c:tx>
            <c:strRef>
              <c:f>MSA!$B$15:$B$19</c:f>
              <c:strCache>
                <c:ptCount val="1"/>
                <c:pt idx="0">
                  <c:v>2- Gaurav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MSA!$D$14:$M$14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MSA!$D$25:$M$25</c:f>
              <c:numCache>
                <c:formatCode>0.000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9.9999999999980105E-3</c:v>
                </c:pt>
                <c:pt idx="3">
                  <c:v>0</c:v>
                </c:pt>
                <c:pt idx="4">
                  <c:v>9.9999999999980105E-3</c:v>
                </c:pt>
                <c:pt idx="5">
                  <c:v>0</c:v>
                </c:pt>
                <c:pt idx="6">
                  <c:v>1.0000000000005116E-2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2-495D-B111-B8D6E0B6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18488"/>
        <c:axId val="251918096"/>
      </c:lineChart>
      <c:catAx>
        <c:axId val="25191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25191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918096"/>
        <c:scaling>
          <c:orientation val="minMax"/>
        </c:scaling>
        <c:delete val="0"/>
        <c:axPos val="l"/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25191848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HISTOGRAM</a:t>
            </a:r>
          </a:p>
        </c:rich>
      </c:tx>
      <c:layout>
        <c:manualLayout>
          <c:xMode val="edge"/>
          <c:yMode val="edge"/>
          <c:x val="0.44444516046747351"/>
          <c:y val="1.2437770860037847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97442455243012"/>
          <c:y val="6.5116279069767483E-2"/>
          <c:w val="0.84143222506393756"/>
          <c:h val="0.758139534883722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'[5]ENGINE GEAR  ID-APR-2015'!$Q$17</c:f>
              <c:strCache>
                <c:ptCount val="1"/>
                <c:pt idx="0">
                  <c:v>FREQ.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trendline>
            <c:spPr>
              <a:ln w="12700">
                <a:solidFill>
                  <a:srgbClr val="000000"/>
                </a:solidFill>
                <a:prstDash val="solid"/>
              </a:ln>
            </c:spPr>
            <c:trendlineType val="movingAvg"/>
            <c:period val="2"/>
            <c:dispRSqr val="0"/>
            <c:dispEq val="0"/>
          </c:trendline>
          <c:val>
            <c:numRef>
              <c:f>'[5]ENGINE GEAR  ID-APR-2015'!$Q$18:$Q$29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19</c:v>
                </c:pt>
                <c:pt idx="5">
                  <c:v>16</c:v>
                </c:pt>
                <c:pt idx="6">
                  <c:v>12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7-4E70-BE26-D88DDDF3A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7406336"/>
        <c:axId val="97444992"/>
      </c:barChart>
      <c:catAx>
        <c:axId val="97406336"/>
        <c:scaling>
          <c:orientation val="minMax"/>
        </c:scaling>
        <c:delete val="0"/>
        <c:axPos val="b"/>
        <c:numFmt formatCode="0" sourceLinked="0"/>
        <c:majorTickMark val="none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4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44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063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55" r="0.75000000000001155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R- CHART</a:t>
            </a:r>
          </a:p>
        </c:rich>
      </c:tx>
      <c:layout>
        <c:manualLayout>
          <c:xMode val="edge"/>
          <c:yMode val="edge"/>
          <c:x val="0.42469247723856618"/>
          <c:y val="2.4752675146375941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30524360228961E-2"/>
          <c:y val="3.2343457067866642E-2"/>
          <c:w val="0.69382883349933444"/>
          <c:h val="0.71782351732558869"/>
        </c:manualLayout>
      </c:layout>
      <c:lineChart>
        <c:grouping val="standard"/>
        <c:varyColors val="0"/>
        <c:ser>
          <c:idx val="0"/>
          <c:order val="0"/>
          <c:tx>
            <c:strRef>
              <c:f>'[5]ENGINE GEAR  ID-APR-2015'!$A$15</c:f>
              <c:strCache>
                <c:ptCount val="1"/>
                <c:pt idx="0">
                  <c:v>RANGE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'[5]ENGINE GEAR  ID-APR-2015'!$B$15:$K$15</c:f>
              <c:numCache>
                <c:formatCode>General</c:formatCode>
                <c:ptCount val="10"/>
                <c:pt idx="0">
                  <c:v>3.0000000000001137E-3</c:v>
                </c:pt>
                <c:pt idx="1">
                  <c:v>6.0000000000002274E-3</c:v>
                </c:pt>
                <c:pt idx="2">
                  <c:v>3.0000000000001137E-3</c:v>
                </c:pt>
                <c:pt idx="3">
                  <c:v>4.9999999999990052E-3</c:v>
                </c:pt>
                <c:pt idx="4">
                  <c:v>5.000000000002558E-3</c:v>
                </c:pt>
                <c:pt idx="5">
                  <c:v>3.0000000000001137E-3</c:v>
                </c:pt>
                <c:pt idx="6">
                  <c:v>4.9999999999990052E-3</c:v>
                </c:pt>
                <c:pt idx="7">
                  <c:v>3.0000000000001137E-3</c:v>
                </c:pt>
                <c:pt idx="8">
                  <c:v>4.0000000000013358E-3</c:v>
                </c:pt>
                <c:pt idx="9">
                  <c:v>3.0000000000001137E-3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6-427B-8A0D-92ABD7A5C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39296"/>
        <c:axId val="48441216"/>
      </c:lineChart>
      <c:catAx>
        <c:axId val="484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4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41216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5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392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493999080975409"/>
          <c:y val="0.27227808062453734"/>
          <c:w val="0.18518563517839293"/>
          <c:h val="0.26237701056598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55" r="0.75000000000001155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X-CHART</a:t>
            </a:r>
          </a:p>
        </c:rich>
      </c:tx>
      <c:layout>
        <c:manualLayout>
          <c:xMode val="edge"/>
          <c:yMode val="edge"/>
          <c:x val="0.4197543556313621"/>
          <c:y val="2.4999999999999998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9851632047491"/>
          <c:y val="7.3529411764705885E-2"/>
          <c:w val="0.71216617210682498"/>
          <c:h val="0.77941176470588269"/>
        </c:manualLayout>
      </c:layout>
      <c:lineChart>
        <c:grouping val="standard"/>
        <c:varyColors val="0"/>
        <c:ser>
          <c:idx val="0"/>
          <c:order val="0"/>
          <c:tx>
            <c:strRef>
              <c:f>'[5]ENGINE GEAR  ID-APR-2015'!$A$16</c:f>
              <c:strCache>
                <c:ptCount val="1"/>
                <c:pt idx="0">
                  <c:v>AVG.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'[5]ENGINE GEAR  ID-APR-2015'!$B$16:$K$16</c:f>
              <c:numCache>
                <c:formatCode>General</c:formatCode>
                <c:ptCount val="10"/>
                <c:pt idx="0">
                  <c:v>30.2212</c:v>
                </c:pt>
                <c:pt idx="1">
                  <c:v>30.221000000000004</c:v>
                </c:pt>
                <c:pt idx="2">
                  <c:v>30.220199999999998</c:v>
                </c:pt>
                <c:pt idx="3">
                  <c:v>30.220999999999997</c:v>
                </c:pt>
                <c:pt idx="4">
                  <c:v>30.2194</c:v>
                </c:pt>
                <c:pt idx="5">
                  <c:v>30.224200000000003</c:v>
                </c:pt>
                <c:pt idx="6">
                  <c:v>30.221399999999999</c:v>
                </c:pt>
                <c:pt idx="7">
                  <c:v>30.220400000000001</c:v>
                </c:pt>
                <c:pt idx="8">
                  <c:v>30.222000000000001</c:v>
                </c:pt>
                <c:pt idx="9">
                  <c:v>30.221000000000004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7-417D-84BD-9BB5924C5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5888"/>
        <c:axId val="48487808"/>
      </c:lineChart>
      <c:catAx>
        <c:axId val="484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87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858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481685709167662"/>
          <c:y val="0.30000000000000032"/>
          <c:w val="0.17530908043022919"/>
          <c:h val="0.265000000000000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55" r="0.75000000000001155" t="1" header="0.5" footer="0.5"/>
    <c:pageSetup orientation="landscape" horizontalDpi="300" verticalDpi="300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157578</xdr:colOff>
      <xdr:row>3</xdr:row>
      <xdr:rowOff>38100</xdr:rowOff>
    </xdr:from>
    <xdr:to>
      <xdr:col>17</xdr:col>
      <xdr:colOff>495300</xdr:colOff>
      <xdr:row>50</xdr:row>
      <xdr:rowOff>93036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46" b="24785"/>
        <a:stretch/>
      </xdr:blipFill>
      <xdr:spPr>
        <a:xfrm>
          <a:off x="157578" y="533400"/>
          <a:ext cx="10700922" cy="7217736"/>
        </a:xfrm>
        <a:prstGeom prst="rect">
          <a:avLst/>
        </a:prstGeom>
      </xdr:spPr>
    </xdr:pic>
    <xdr:clientData/>
  </xdr:twoCellAnchor>
  <xdr:twoCellAnchor editAs="oneCell">
    <xdr:from>
      <xdr:col>0</xdr:col>
      <xdr:colOff>323728</xdr:colOff>
      <xdr:row>51</xdr:row>
      <xdr:rowOff>38099</xdr:rowOff>
    </xdr:from>
    <xdr:to>
      <xdr:col>17</xdr:col>
      <xdr:colOff>571499</xdr:colOff>
      <xdr:row>97</xdr:row>
      <xdr:rowOff>13634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57" b="23820"/>
        <a:stretch/>
      </xdr:blipFill>
      <xdr:spPr>
        <a:xfrm>
          <a:off x="323728" y="7848599"/>
          <a:ext cx="10610971" cy="73288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</xdr:colOff>
      <xdr:row>19</xdr:row>
      <xdr:rowOff>119063</xdr:rowOff>
    </xdr:from>
    <xdr:to>
      <xdr:col>6</xdr:col>
      <xdr:colOff>90487</xdr:colOff>
      <xdr:row>34</xdr:row>
      <xdr:rowOff>61913</xdr:rowOff>
    </xdr:to>
    <xdr:graphicFrame macro="">
      <xdr:nvGraphicFramePr>
        <xdr:cNvPr id="5508" name="Chart 1">
          <a:extLst>
            <a:ext uri="{FF2B5EF4-FFF2-40B4-BE49-F238E27FC236}">
              <a16:creationId xmlns:a16="http://schemas.microsoft.com/office/drawing/2014/main" id="{00000000-0008-0000-0A00-000084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28</xdr:row>
      <xdr:rowOff>35719</xdr:rowOff>
    </xdr:from>
    <xdr:to>
      <xdr:col>13</xdr:col>
      <xdr:colOff>333375</xdr:colOff>
      <xdr:row>34</xdr:row>
      <xdr:rowOff>11906</xdr:rowOff>
    </xdr:to>
    <xdr:graphicFrame macro="">
      <xdr:nvGraphicFramePr>
        <xdr:cNvPr id="5509" name="Chart 2">
          <a:extLst>
            <a:ext uri="{FF2B5EF4-FFF2-40B4-BE49-F238E27FC236}">
              <a16:creationId xmlns:a16="http://schemas.microsoft.com/office/drawing/2014/main" id="{00000000-0008-0000-0A00-000085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230979</xdr:colOff>
      <xdr:row>19</xdr:row>
      <xdr:rowOff>154782</xdr:rowOff>
    </xdr:from>
    <xdr:to>
      <xdr:col>13</xdr:col>
      <xdr:colOff>321468</xdr:colOff>
      <xdr:row>27</xdr:row>
      <xdr:rowOff>154782</xdr:rowOff>
    </xdr:to>
    <xdr:graphicFrame macro="">
      <xdr:nvGraphicFramePr>
        <xdr:cNvPr id="5510" name="Chart 3">
          <a:extLst>
            <a:ext uri="{FF2B5EF4-FFF2-40B4-BE49-F238E27FC236}">
              <a16:creationId xmlns:a16="http://schemas.microsoft.com/office/drawing/2014/main" id="{00000000-0008-0000-0A00-000086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7</xdr:col>
      <xdr:colOff>600075</xdr:colOff>
      <xdr:row>35</xdr:row>
      <xdr:rowOff>0</xdr:rowOff>
    </xdr:to>
    <xdr:graphicFrame macro="">
      <xdr:nvGraphicFramePr>
        <xdr:cNvPr id="6532" name="Chart 1">
          <a:extLst>
            <a:ext uri="{FF2B5EF4-FFF2-40B4-BE49-F238E27FC236}">
              <a16:creationId xmlns:a16="http://schemas.microsoft.com/office/drawing/2014/main" id="{00000000-0008-0000-0B00-000084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27</xdr:row>
      <xdr:rowOff>0</xdr:rowOff>
    </xdr:from>
    <xdr:to>
      <xdr:col>13</xdr:col>
      <xdr:colOff>952500</xdr:colOff>
      <xdr:row>35</xdr:row>
      <xdr:rowOff>0</xdr:rowOff>
    </xdr:to>
    <xdr:graphicFrame macro="">
      <xdr:nvGraphicFramePr>
        <xdr:cNvPr id="6533" name="Chart 2">
          <a:extLst>
            <a:ext uri="{FF2B5EF4-FFF2-40B4-BE49-F238E27FC236}">
              <a16:creationId xmlns:a16="http://schemas.microsoft.com/office/drawing/2014/main" id="{00000000-0008-0000-0B00-000085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9525</xdr:colOff>
      <xdr:row>19</xdr:row>
      <xdr:rowOff>0</xdr:rowOff>
    </xdr:from>
    <xdr:to>
      <xdr:col>13</xdr:col>
      <xdr:colOff>952500</xdr:colOff>
      <xdr:row>27</xdr:row>
      <xdr:rowOff>0</xdr:rowOff>
    </xdr:to>
    <xdr:graphicFrame macro="">
      <xdr:nvGraphicFramePr>
        <xdr:cNvPr id="6534" name="Chart 3">
          <a:extLst>
            <a:ext uri="{FF2B5EF4-FFF2-40B4-BE49-F238E27FC236}">
              <a16:creationId xmlns:a16="http://schemas.microsoft.com/office/drawing/2014/main" id="{00000000-0008-0000-0B00-000086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</xdr:rowOff>
    </xdr:from>
    <xdr:to>
      <xdr:col>6</xdr:col>
      <xdr:colOff>465667</xdr:colOff>
      <xdr:row>46</xdr:row>
      <xdr:rowOff>63501</xdr:rowOff>
    </xdr:to>
    <xdr:pic>
      <xdr:nvPicPr>
        <xdr:cNvPr id="2" name="Picture 233">
          <a:extLst>
            <a:ext uri="{FF2B5EF4-FFF2-40B4-BE49-F238E27FC236}">
              <a16:creationId xmlns:a16="http://schemas.microsoft.com/office/drawing/2014/main" id="{1F14E971-A89C-4C86-99CA-D712FDC4A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2508"/>
          <a:ext cx="5323417" cy="733954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412751</xdr:colOff>
      <xdr:row>1</xdr:row>
      <xdr:rowOff>42333</xdr:rowOff>
    </xdr:from>
    <xdr:to>
      <xdr:col>14</xdr:col>
      <xdr:colOff>740835</xdr:colOff>
      <xdr:row>46</xdr:row>
      <xdr:rowOff>21168</xdr:rowOff>
    </xdr:to>
    <xdr:pic>
      <xdr:nvPicPr>
        <xdr:cNvPr id="3" name="Picture 234">
          <a:extLst>
            <a:ext uri="{FF2B5EF4-FFF2-40B4-BE49-F238E27FC236}">
              <a16:creationId xmlns:a16="http://schemas.microsoft.com/office/drawing/2014/main" id="{D77064F3-2DB7-4C85-8D83-B7EE753CE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80126" y="204258"/>
          <a:ext cx="5995459" cy="726546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20</xdr:row>
      <xdr:rowOff>19050</xdr:rowOff>
    </xdr:from>
    <xdr:to>
      <xdr:col>11</xdr:col>
      <xdr:colOff>47625</xdr:colOff>
      <xdr:row>20</xdr:row>
      <xdr:rowOff>19050</xdr:rowOff>
    </xdr:to>
    <xdr:sp macro="" textlink="">
      <xdr:nvSpPr>
        <xdr:cNvPr id="2" name="Line 37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76200" y="3448050"/>
          <a:ext cx="3962400" cy="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</xdr:row>
          <xdr:rowOff>0</xdr:rowOff>
        </xdr:from>
        <xdr:to>
          <xdr:col>7</xdr:col>
          <xdr:colOff>219075</xdr:colOff>
          <xdr:row>6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1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</xdr:row>
          <xdr:rowOff>0</xdr:rowOff>
        </xdr:from>
        <xdr:to>
          <xdr:col>9</xdr:col>
          <xdr:colOff>228600</xdr:colOff>
          <xdr:row>6</xdr:row>
          <xdr:rowOff>28575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1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14</xdr:row>
          <xdr:rowOff>152400</xdr:rowOff>
        </xdr:from>
        <xdr:to>
          <xdr:col>14</xdr:col>
          <xdr:colOff>114300</xdr:colOff>
          <xdr:row>16</xdr:row>
          <xdr:rowOff>66675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1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14</xdr:row>
          <xdr:rowOff>152400</xdr:rowOff>
        </xdr:from>
        <xdr:to>
          <xdr:col>14</xdr:col>
          <xdr:colOff>314325</xdr:colOff>
          <xdr:row>16</xdr:row>
          <xdr:rowOff>66675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1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</xdr:row>
          <xdr:rowOff>152400</xdr:rowOff>
        </xdr:from>
        <xdr:to>
          <xdr:col>20</xdr:col>
          <xdr:colOff>1104900</xdr:colOff>
          <xdr:row>16</xdr:row>
          <xdr:rowOff>66675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1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n/a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20</xdr:row>
          <xdr:rowOff>0</xdr:rowOff>
        </xdr:from>
        <xdr:to>
          <xdr:col>6</xdr:col>
          <xdr:colOff>266700</xdr:colOff>
          <xdr:row>21</xdr:row>
          <xdr:rowOff>76200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1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Initial Submission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21</xdr:row>
          <xdr:rowOff>133350</xdr:rowOff>
        </xdr:from>
        <xdr:to>
          <xdr:col>19</xdr:col>
          <xdr:colOff>38100</xdr:colOff>
          <xdr:row>23</xdr:row>
          <xdr:rowOff>85725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1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Tooling: Transfer, Replacement, Refurbishment, or additional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23</xdr:row>
          <xdr:rowOff>133350</xdr:rowOff>
        </xdr:from>
        <xdr:to>
          <xdr:col>10</xdr:col>
          <xdr:colOff>257175</xdr:colOff>
          <xdr:row>25</xdr:row>
          <xdr:rowOff>85725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10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Tooling Inactive &gt; than 1 year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20</xdr:row>
          <xdr:rowOff>142875</xdr:rowOff>
        </xdr:from>
        <xdr:to>
          <xdr:col>8</xdr:col>
          <xdr:colOff>247650</xdr:colOff>
          <xdr:row>22</xdr:row>
          <xdr:rowOff>95250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10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Engineering Change(s)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22</xdr:row>
          <xdr:rowOff>133350</xdr:rowOff>
        </xdr:from>
        <xdr:to>
          <xdr:col>9</xdr:col>
          <xdr:colOff>66675</xdr:colOff>
          <xdr:row>24</xdr:row>
          <xdr:rowOff>85725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1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Correction of Discrepancy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28</xdr:row>
          <xdr:rowOff>133350</xdr:rowOff>
        </xdr:from>
        <xdr:to>
          <xdr:col>20</xdr:col>
          <xdr:colOff>190500</xdr:colOff>
          <xdr:row>30</xdr:row>
          <xdr:rowOff>85725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1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Level 4 - Warrant and other requirements as defined by customer.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26</xdr:row>
          <xdr:rowOff>142875</xdr:rowOff>
        </xdr:from>
        <xdr:to>
          <xdr:col>26</xdr:col>
          <xdr:colOff>190500</xdr:colOff>
          <xdr:row>28</xdr:row>
          <xdr:rowOff>95250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1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Level 2 - Warrant with product samples and limited supporting data submitted to customer.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27</xdr:row>
          <xdr:rowOff>133350</xdr:rowOff>
        </xdr:from>
        <xdr:to>
          <xdr:col>26</xdr:col>
          <xdr:colOff>200025</xdr:colOff>
          <xdr:row>29</xdr:row>
          <xdr:rowOff>85725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1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Level 3 - Warrant with product samples and complete supporting data submitted to customer.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31</xdr:row>
          <xdr:rowOff>152400</xdr:rowOff>
        </xdr:from>
        <xdr:to>
          <xdr:col>8</xdr:col>
          <xdr:colOff>295275</xdr:colOff>
          <xdr:row>33</xdr:row>
          <xdr:rowOff>66675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1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FFFF" mc:Ignorable="a14" a14:legacySpreadsheetColorIndex="1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dimensional measurements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31</xdr:row>
          <xdr:rowOff>152400</xdr:rowOff>
        </xdr:from>
        <xdr:to>
          <xdr:col>17</xdr:col>
          <xdr:colOff>123825</xdr:colOff>
          <xdr:row>33</xdr:row>
          <xdr:rowOff>66675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1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material and functional tests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31</xdr:row>
          <xdr:rowOff>152400</xdr:rowOff>
        </xdr:from>
        <xdr:to>
          <xdr:col>19</xdr:col>
          <xdr:colOff>514350</xdr:colOff>
          <xdr:row>33</xdr:row>
          <xdr:rowOff>66675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1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appearance criteria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32</xdr:row>
          <xdr:rowOff>133350</xdr:rowOff>
        </xdr:from>
        <xdr:to>
          <xdr:col>11</xdr:col>
          <xdr:colOff>57150</xdr:colOff>
          <xdr:row>34</xdr:row>
          <xdr:rowOff>85725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1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32</xdr:row>
          <xdr:rowOff>133350</xdr:rowOff>
        </xdr:from>
        <xdr:to>
          <xdr:col>11</xdr:col>
          <xdr:colOff>180975</xdr:colOff>
          <xdr:row>34</xdr:row>
          <xdr:rowOff>85725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1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41</xdr:row>
          <xdr:rowOff>0</xdr:rowOff>
        </xdr:from>
        <xdr:to>
          <xdr:col>10</xdr:col>
          <xdr:colOff>209550</xdr:colOff>
          <xdr:row>42</xdr:row>
          <xdr:rowOff>28575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1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41</xdr:row>
          <xdr:rowOff>0</xdr:rowOff>
        </xdr:from>
        <xdr:to>
          <xdr:col>12</xdr:col>
          <xdr:colOff>257175</xdr:colOff>
          <xdr:row>42</xdr:row>
          <xdr:rowOff>28575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1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285750</xdr:colOff>
          <xdr:row>41</xdr:row>
          <xdr:rowOff>0</xdr:rowOff>
        </xdr:from>
        <xdr:to>
          <xdr:col>14</xdr:col>
          <xdr:colOff>104775</xdr:colOff>
          <xdr:row>42</xdr:row>
          <xdr:rowOff>28575</xdr:rowOff>
        </xdr:to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1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n/a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46</xdr:row>
          <xdr:rowOff>133350</xdr:rowOff>
        </xdr:from>
        <xdr:to>
          <xdr:col>4</xdr:col>
          <xdr:colOff>228600</xdr:colOff>
          <xdr:row>48</xdr:row>
          <xdr:rowOff>57150</xdr:rowOff>
        </xdr:to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1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Approved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46</xdr:row>
          <xdr:rowOff>133350</xdr:rowOff>
        </xdr:from>
        <xdr:to>
          <xdr:col>10</xdr:col>
          <xdr:colOff>276225</xdr:colOff>
          <xdr:row>48</xdr:row>
          <xdr:rowOff>57150</xdr:rowOff>
        </xdr:to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1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Rejected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46</xdr:row>
          <xdr:rowOff>133350</xdr:rowOff>
        </xdr:from>
        <xdr:to>
          <xdr:col>11</xdr:col>
          <xdr:colOff>66675</xdr:colOff>
          <xdr:row>48</xdr:row>
          <xdr:rowOff>57150</xdr:rowOff>
        </xdr:to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1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0</xdr:rowOff>
        </xdr:from>
        <xdr:to>
          <xdr:col>14</xdr:col>
          <xdr:colOff>114300</xdr:colOff>
          <xdr:row>19</xdr:row>
          <xdr:rowOff>85725</xdr:rowOff>
        </xdr:to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1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18</xdr:row>
          <xdr:rowOff>0</xdr:rowOff>
        </xdr:from>
        <xdr:to>
          <xdr:col>14</xdr:col>
          <xdr:colOff>314325</xdr:colOff>
          <xdr:row>19</xdr:row>
          <xdr:rowOff>85725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1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18</xdr:row>
          <xdr:rowOff>0</xdr:rowOff>
        </xdr:from>
        <xdr:to>
          <xdr:col>20</xdr:col>
          <xdr:colOff>1076325</xdr:colOff>
          <xdr:row>19</xdr:row>
          <xdr:rowOff>85725</xdr:rowOff>
        </xdr:to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1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n/a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1647825</xdr:colOff>
      <xdr:row>5</xdr:row>
      <xdr:rowOff>28575</xdr:rowOff>
    </xdr:from>
    <xdr:to>
      <xdr:col>7</xdr:col>
      <xdr:colOff>1819275</xdr:colOff>
      <xdr:row>5</xdr:row>
      <xdr:rowOff>152400</xdr:rowOff>
    </xdr:to>
    <xdr:sp macro="" textlink="">
      <xdr:nvSpPr>
        <xdr:cNvPr id="1742251" name="Rectangle 1">
          <a:extLst>
            <a:ext uri="{FF2B5EF4-FFF2-40B4-BE49-F238E27FC236}">
              <a16:creationId xmlns:a16="http://schemas.microsoft.com/office/drawing/2014/main" id="{00000000-0008-0000-0300-0000AB951A00}"/>
            </a:ext>
          </a:extLst>
        </xdr:cNvPr>
        <xdr:cNvSpPr>
          <a:spLocks noChangeArrowheads="1"/>
        </xdr:cNvSpPr>
      </xdr:nvSpPr>
      <xdr:spPr bwMode="auto">
        <a:xfrm>
          <a:off x="8201025" y="1428750"/>
          <a:ext cx="1714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1514475</xdr:colOff>
      <xdr:row>4</xdr:row>
      <xdr:rowOff>47625</xdr:rowOff>
    </xdr:from>
    <xdr:to>
      <xdr:col>7</xdr:col>
      <xdr:colOff>1638300</xdr:colOff>
      <xdr:row>4</xdr:row>
      <xdr:rowOff>133350</xdr:rowOff>
    </xdr:to>
    <xdr:sp macro="" textlink="">
      <xdr:nvSpPr>
        <xdr:cNvPr id="1742252" name="AutoShape 2">
          <a:extLst>
            <a:ext uri="{FF2B5EF4-FFF2-40B4-BE49-F238E27FC236}">
              <a16:creationId xmlns:a16="http://schemas.microsoft.com/office/drawing/2014/main" id="{00000000-0008-0000-0300-0000AC951A00}"/>
            </a:ext>
          </a:extLst>
        </xdr:cNvPr>
        <xdr:cNvSpPr>
          <a:spLocks noChangeArrowheads="1"/>
        </xdr:cNvSpPr>
      </xdr:nvSpPr>
      <xdr:spPr bwMode="auto">
        <a:xfrm>
          <a:off x="8067675" y="1285875"/>
          <a:ext cx="123825" cy="85725"/>
        </a:xfrm>
        <a:prstGeom prst="rightArrow">
          <a:avLst>
            <a:gd name="adj1" fmla="val 50000"/>
            <a:gd name="adj2" fmla="val 3611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819150</xdr:colOff>
      <xdr:row>3</xdr:row>
      <xdr:rowOff>28575</xdr:rowOff>
    </xdr:from>
    <xdr:to>
      <xdr:col>10</xdr:col>
      <xdr:colOff>923925</xdr:colOff>
      <xdr:row>3</xdr:row>
      <xdr:rowOff>123825</xdr:rowOff>
    </xdr:to>
    <xdr:sp macro="" textlink="">
      <xdr:nvSpPr>
        <xdr:cNvPr id="1742253" name="AutoShape 3">
          <a:extLst>
            <a:ext uri="{FF2B5EF4-FFF2-40B4-BE49-F238E27FC236}">
              <a16:creationId xmlns:a16="http://schemas.microsoft.com/office/drawing/2014/main" id="{00000000-0008-0000-0300-0000AD951A00}"/>
            </a:ext>
          </a:extLst>
        </xdr:cNvPr>
        <xdr:cNvSpPr>
          <a:spLocks noChangeArrowheads="1"/>
        </xdr:cNvSpPr>
      </xdr:nvSpPr>
      <xdr:spPr bwMode="auto">
        <a:xfrm>
          <a:off x="11077575" y="1104900"/>
          <a:ext cx="104775" cy="9525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771525</xdr:colOff>
      <xdr:row>5</xdr:row>
      <xdr:rowOff>28575</xdr:rowOff>
    </xdr:from>
    <xdr:to>
      <xdr:col>10</xdr:col>
      <xdr:colOff>857250</xdr:colOff>
      <xdr:row>5</xdr:row>
      <xdr:rowOff>133350</xdr:rowOff>
    </xdr:to>
    <xdr:sp macro="" textlink="">
      <xdr:nvSpPr>
        <xdr:cNvPr id="1742254" name="AutoShape 4">
          <a:extLst>
            <a:ext uri="{FF2B5EF4-FFF2-40B4-BE49-F238E27FC236}">
              <a16:creationId xmlns:a16="http://schemas.microsoft.com/office/drawing/2014/main" id="{00000000-0008-0000-0300-0000AE951A00}"/>
            </a:ext>
          </a:extLst>
        </xdr:cNvPr>
        <xdr:cNvSpPr>
          <a:spLocks noChangeArrowheads="1"/>
        </xdr:cNvSpPr>
      </xdr:nvSpPr>
      <xdr:spPr bwMode="auto">
        <a:xfrm>
          <a:off x="11029950" y="1428750"/>
          <a:ext cx="85725" cy="104775"/>
        </a:xfrm>
        <a:prstGeom prst="flowChartDelay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1676400</xdr:colOff>
      <xdr:row>5</xdr:row>
      <xdr:rowOff>38100</xdr:rowOff>
    </xdr:from>
    <xdr:to>
      <xdr:col>7</xdr:col>
      <xdr:colOff>1790700</xdr:colOff>
      <xdr:row>5</xdr:row>
      <xdr:rowOff>123825</xdr:rowOff>
    </xdr:to>
    <xdr:sp macro="" textlink="">
      <xdr:nvSpPr>
        <xdr:cNvPr id="1742255" name="Oval 5">
          <a:extLst>
            <a:ext uri="{FF2B5EF4-FFF2-40B4-BE49-F238E27FC236}">
              <a16:creationId xmlns:a16="http://schemas.microsoft.com/office/drawing/2014/main" id="{00000000-0008-0000-0300-0000AF951A00}"/>
            </a:ext>
          </a:extLst>
        </xdr:cNvPr>
        <xdr:cNvSpPr>
          <a:spLocks noChangeArrowheads="1"/>
        </xdr:cNvSpPr>
      </xdr:nvSpPr>
      <xdr:spPr bwMode="auto">
        <a:xfrm>
          <a:off x="8229600" y="1438275"/>
          <a:ext cx="114300" cy="857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800100</xdr:colOff>
      <xdr:row>4</xdr:row>
      <xdr:rowOff>38100</xdr:rowOff>
    </xdr:from>
    <xdr:to>
      <xdr:col>10</xdr:col>
      <xdr:colOff>876300</xdr:colOff>
      <xdr:row>4</xdr:row>
      <xdr:rowOff>123825</xdr:rowOff>
    </xdr:to>
    <xdr:sp macro="" textlink="">
      <xdr:nvSpPr>
        <xdr:cNvPr id="1742256" name="Rectangle 6">
          <a:extLst>
            <a:ext uri="{FF2B5EF4-FFF2-40B4-BE49-F238E27FC236}">
              <a16:creationId xmlns:a16="http://schemas.microsoft.com/office/drawing/2014/main" id="{00000000-0008-0000-0300-0000B0951A00}"/>
            </a:ext>
          </a:extLst>
        </xdr:cNvPr>
        <xdr:cNvSpPr>
          <a:spLocks noChangeArrowheads="1"/>
        </xdr:cNvSpPr>
      </xdr:nvSpPr>
      <xdr:spPr bwMode="auto">
        <a:xfrm>
          <a:off x="11058525" y="1276350"/>
          <a:ext cx="76200" cy="857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514350</xdr:colOff>
      <xdr:row>4</xdr:row>
      <xdr:rowOff>28575</xdr:rowOff>
    </xdr:from>
    <xdr:to>
      <xdr:col>9</xdr:col>
      <xdr:colOff>600075</xdr:colOff>
      <xdr:row>4</xdr:row>
      <xdr:rowOff>133350</xdr:rowOff>
    </xdr:to>
    <xdr:sp macro="" textlink="">
      <xdr:nvSpPr>
        <xdr:cNvPr id="1742257" name="Oval 7">
          <a:extLst>
            <a:ext uri="{FF2B5EF4-FFF2-40B4-BE49-F238E27FC236}">
              <a16:creationId xmlns:a16="http://schemas.microsoft.com/office/drawing/2014/main" id="{00000000-0008-0000-0300-0000B1951A00}"/>
            </a:ext>
          </a:extLst>
        </xdr:cNvPr>
        <xdr:cNvSpPr>
          <a:spLocks noChangeArrowheads="1"/>
        </xdr:cNvSpPr>
      </xdr:nvSpPr>
      <xdr:spPr bwMode="auto">
        <a:xfrm>
          <a:off x="9934575" y="1266825"/>
          <a:ext cx="85725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657225</xdr:colOff>
      <xdr:row>5</xdr:row>
      <xdr:rowOff>38100</xdr:rowOff>
    </xdr:from>
    <xdr:to>
      <xdr:col>9</xdr:col>
      <xdr:colOff>771525</xdr:colOff>
      <xdr:row>5</xdr:row>
      <xdr:rowOff>123825</xdr:rowOff>
    </xdr:to>
    <xdr:sp macro="" textlink="">
      <xdr:nvSpPr>
        <xdr:cNvPr id="1742258" name="AutoShape 8">
          <a:extLst>
            <a:ext uri="{FF2B5EF4-FFF2-40B4-BE49-F238E27FC236}">
              <a16:creationId xmlns:a16="http://schemas.microsoft.com/office/drawing/2014/main" id="{00000000-0008-0000-0300-0000B2951A00}"/>
            </a:ext>
          </a:extLst>
        </xdr:cNvPr>
        <xdr:cNvSpPr>
          <a:spLocks noChangeArrowheads="1"/>
        </xdr:cNvSpPr>
      </xdr:nvSpPr>
      <xdr:spPr bwMode="auto">
        <a:xfrm>
          <a:off x="10077450" y="1438275"/>
          <a:ext cx="114300" cy="85725"/>
        </a:xfrm>
        <a:prstGeom prst="flowChartManualOperation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457200</xdr:colOff>
      <xdr:row>9</xdr:row>
      <xdr:rowOff>85725</xdr:rowOff>
    </xdr:from>
    <xdr:to>
      <xdr:col>6</xdr:col>
      <xdr:colOff>819150</xdr:colOff>
      <xdr:row>9</xdr:row>
      <xdr:rowOff>447675</xdr:rowOff>
    </xdr:to>
    <xdr:sp macro="" textlink="">
      <xdr:nvSpPr>
        <xdr:cNvPr id="1742259" name="Rectangle 1">
          <a:extLst>
            <a:ext uri="{FF2B5EF4-FFF2-40B4-BE49-F238E27FC236}">
              <a16:creationId xmlns:a16="http://schemas.microsoft.com/office/drawing/2014/main" id="{00000000-0008-0000-0300-0000B3951A00}"/>
            </a:ext>
          </a:extLst>
        </xdr:cNvPr>
        <xdr:cNvSpPr>
          <a:spLocks noChangeArrowheads="1"/>
        </xdr:cNvSpPr>
      </xdr:nvSpPr>
      <xdr:spPr bwMode="auto">
        <a:xfrm>
          <a:off x="5781675" y="2705100"/>
          <a:ext cx="361950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466725</xdr:colOff>
      <xdr:row>16</xdr:row>
      <xdr:rowOff>95250</xdr:rowOff>
    </xdr:from>
    <xdr:to>
      <xdr:col>6</xdr:col>
      <xdr:colOff>828675</xdr:colOff>
      <xdr:row>16</xdr:row>
      <xdr:rowOff>457200</xdr:rowOff>
    </xdr:to>
    <xdr:sp macro="" textlink="">
      <xdr:nvSpPr>
        <xdr:cNvPr id="1742260" name="Rectangle 1">
          <a:extLst>
            <a:ext uri="{FF2B5EF4-FFF2-40B4-BE49-F238E27FC236}">
              <a16:creationId xmlns:a16="http://schemas.microsoft.com/office/drawing/2014/main" id="{00000000-0008-0000-0300-0000B4951A00}"/>
            </a:ext>
          </a:extLst>
        </xdr:cNvPr>
        <xdr:cNvSpPr>
          <a:spLocks noChangeArrowheads="1"/>
        </xdr:cNvSpPr>
      </xdr:nvSpPr>
      <xdr:spPr bwMode="auto">
        <a:xfrm>
          <a:off x="5791200" y="6581775"/>
          <a:ext cx="361950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466725</xdr:colOff>
      <xdr:row>16</xdr:row>
      <xdr:rowOff>95250</xdr:rowOff>
    </xdr:from>
    <xdr:to>
      <xdr:col>6</xdr:col>
      <xdr:colOff>828675</xdr:colOff>
      <xdr:row>16</xdr:row>
      <xdr:rowOff>466725</xdr:rowOff>
    </xdr:to>
    <xdr:sp macro="" textlink="">
      <xdr:nvSpPr>
        <xdr:cNvPr id="1742261" name="Oval 5">
          <a:extLst>
            <a:ext uri="{FF2B5EF4-FFF2-40B4-BE49-F238E27FC236}">
              <a16:creationId xmlns:a16="http://schemas.microsoft.com/office/drawing/2014/main" id="{00000000-0008-0000-0300-0000B5951A00}"/>
            </a:ext>
          </a:extLst>
        </xdr:cNvPr>
        <xdr:cNvSpPr>
          <a:spLocks noChangeArrowheads="1"/>
        </xdr:cNvSpPr>
      </xdr:nvSpPr>
      <xdr:spPr bwMode="auto">
        <a:xfrm>
          <a:off x="5791200" y="6581775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476250</xdr:colOff>
      <xdr:row>17</xdr:row>
      <xdr:rowOff>47625</xdr:rowOff>
    </xdr:from>
    <xdr:to>
      <xdr:col>6</xdr:col>
      <xdr:colOff>838200</xdr:colOff>
      <xdr:row>17</xdr:row>
      <xdr:rowOff>419100</xdr:rowOff>
    </xdr:to>
    <xdr:sp macro="" textlink="">
      <xdr:nvSpPr>
        <xdr:cNvPr id="1742262" name="Rectangle 1">
          <a:extLst>
            <a:ext uri="{FF2B5EF4-FFF2-40B4-BE49-F238E27FC236}">
              <a16:creationId xmlns:a16="http://schemas.microsoft.com/office/drawing/2014/main" id="{00000000-0008-0000-0300-0000B6951A00}"/>
            </a:ext>
          </a:extLst>
        </xdr:cNvPr>
        <xdr:cNvSpPr>
          <a:spLocks noChangeArrowheads="1"/>
        </xdr:cNvSpPr>
      </xdr:nvSpPr>
      <xdr:spPr bwMode="auto">
        <a:xfrm>
          <a:off x="5800725" y="7258050"/>
          <a:ext cx="3619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17</xdr:row>
      <xdr:rowOff>57150</xdr:rowOff>
    </xdr:from>
    <xdr:to>
      <xdr:col>6</xdr:col>
      <xdr:colOff>838200</xdr:colOff>
      <xdr:row>17</xdr:row>
      <xdr:rowOff>428625</xdr:rowOff>
    </xdr:to>
    <xdr:sp macro="" textlink="">
      <xdr:nvSpPr>
        <xdr:cNvPr id="1742263" name="Oval 5">
          <a:extLst>
            <a:ext uri="{FF2B5EF4-FFF2-40B4-BE49-F238E27FC236}">
              <a16:creationId xmlns:a16="http://schemas.microsoft.com/office/drawing/2014/main" id="{00000000-0008-0000-0300-0000B7951A00}"/>
            </a:ext>
          </a:extLst>
        </xdr:cNvPr>
        <xdr:cNvSpPr>
          <a:spLocks noChangeArrowheads="1"/>
        </xdr:cNvSpPr>
      </xdr:nvSpPr>
      <xdr:spPr bwMode="auto">
        <a:xfrm>
          <a:off x="5800725" y="7267575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485775</xdr:colOff>
      <xdr:row>10</xdr:row>
      <xdr:rowOff>85725</xdr:rowOff>
    </xdr:from>
    <xdr:to>
      <xdr:col>6</xdr:col>
      <xdr:colOff>838200</xdr:colOff>
      <xdr:row>10</xdr:row>
      <xdr:rowOff>428625</xdr:rowOff>
    </xdr:to>
    <xdr:sp macro="" textlink="">
      <xdr:nvSpPr>
        <xdr:cNvPr id="1742264" name="Oval 5">
          <a:extLst>
            <a:ext uri="{FF2B5EF4-FFF2-40B4-BE49-F238E27FC236}">
              <a16:creationId xmlns:a16="http://schemas.microsoft.com/office/drawing/2014/main" id="{00000000-0008-0000-0300-0000B8951A00}"/>
            </a:ext>
          </a:extLst>
        </xdr:cNvPr>
        <xdr:cNvSpPr>
          <a:spLocks noChangeArrowheads="1"/>
        </xdr:cNvSpPr>
      </xdr:nvSpPr>
      <xdr:spPr bwMode="auto">
        <a:xfrm>
          <a:off x="5810250" y="3209925"/>
          <a:ext cx="352425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466725</xdr:colOff>
      <xdr:row>10</xdr:row>
      <xdr:rowOff>76200</xdr:rowOff>
    </xdr:from>
    <xdr:to>
      <xdr:col>6</xdr:col>
      <xdr:colOff>847725</xdr:colOff>
      <xdr:row>10</xdr:row>
      <xdr:rowOff>447675</xdr:rowOff>
    </xdr:to>
    <xdr:sp macro="" textlink="">
      <xdr:nvSpPr>
        <xdr:cNvPr id="1742265" name="Rectangle 6">
          <a:extLst>
            <a:ext uri="{FF2B5EF4-FFF2-40B4-BE49-F238E27FC236}">
              <a16:creationId xmlns:a16="http://schemas.microsoft.com/office/drawing/2014/main" id="{00000000-0008-0000-0300-0000B9951A00}"/>
            </a:ext>
          </a:extLst>
        </xdr:cNvPr>
        <xdr:cNvSpPr>
          <a:spLocks noChangeArrowheads="1"/>
        </xdr:cNvSpPr>
      </xdr:nvSpPr>
      <xdr:spPr bwMode="auto">
        <a:xfrm>
          <a:off x="5791200" y="3200400"/>
          <a:ext cx="38100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485775</xdr:colOff>
      <xdr:row>11</xdr:row>
      <xdr:rowOff>85725</xdr:rowOff>
    </xdr:from>
    <xdr:to>
      <xdr:col>6</xdr:col>
      <xdr:colOff>838200</xdr:colOff>
      <xdr:row>11</xdr:row>
      <xdr:rowOff>428625</xdr:rowOff>
    </xdr:to>
    <xdr:sp macro="" textlink="">
      <xdr:nvSpPr>
        <xdr:cNvPr id="1742266" name="Oval 5">
          <a:extLst>
            <a:ext uri="{FF2B5EF4-FFF2-40B4-BE49-F238E27FC236}">
              <a16:creationId xmlns:a16="http://schemas.microsoft.com/office/drawing/2014/main" id="{00000000-0008-0000-0300-0000BA951A00}"/>
            </a:ext>
          </a:extLst>
        </xdr:cNvPr>
        <xdr:cNvSpPr>
          <a:spLocks noChangeArrowheads="1"/>
        </xdr:cNvSpPr>
      </xdr:nvSpPr>
      <xdr:spPr bwMode="auto">
        <a:xfrm>
          <a:off x="5810250" y="3714750"/>
          <a:ext cx="352425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466725</xdr:colOff>
      <xdr:row>11</xdr:row>
      <xdr:rowOff>76200</xdr:rowOff>
    </xdr:from>
    <xdr:to>
      <xdr:col>6</xdr:col>
      <xdr:colOff>847725</xdr:colOff>
      <xdr:row>11</xdr:row>
      <xdr:rowOff>447675</xdr:rowOff>
    </xdr:to>
    <xdr:sp macro="" textlink="">
      <xdr:nvSpPr>
        <xdr:cNvPr id="1742267" name="Rectangle 6">
          <a:extLst>
            <a:ext uri="{FF2B5EF4-FFF2-40B4-BE49-F238E27FC236}">
              <a16:creationId xmlns:a16="http://schemas.microsoft.com/office/drawing/2014/main" id="{00000000-0008-0000-0300-0000BB951A00}"/>
            </a:ext>
          </a:extLst>
        </xdr:cNvPr>
        <xdr:cNvSpPr>
          <a:spLocks noChangeArrowheads="1"/>
        </xdr:cNvSpPr>
      </xdr:nvSpPr>
      <xdr:spPr bwMode="auto">
        <a:xfrm>
          <a:off x="5791200" y="3705225"/>
          <a:ext cx="38100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485775</xdr:colOff>
      <xdr:row>12</xdr:row>
      <xdr:rowOff>85725</xdr:rowOff>
    </xdr:from>
    <xdr:to>
      <xdr:col>6</xdr:col>
      <xdr:colOff>838200</xdr:colOff>
      <xdr:row>12</xdr:row>
      <xdr:rowOff>428625</xdr:rowOff>
    </xdr:to>
    <xdr:sp macro="" textlink="">
      <xdr:nvSpPr>
        <xdr:cNvPr id="1742268" name="Oval 5">
          <a:extLst>
            <a:ext uri="{FF2B5EF4-FFF2-40B4-BE49-F238E27FC236}">
              <a16:creationId xmlns:a16="http://schemas.microsoft.com/office/drawing/2014/main" id="{00000000-0008-0000-0300-0000BC951A00}"/>
            </a:ext>
          </a:extLst>
        </xdr:cNvPr>
        <xdr:cNvSpPr>
          <a:spLocks noChangeArrowheads="1"/>
        </xdr:cNvSpPr>
      </xdr:nvSpPr>
      <xdr:spPr bwMode="auto">
        <a:xfrm>
          <a:off x="5810250" y="4219575"/>
          <a:ext cx="352425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466725</xdr:colOff>
      <xdr:row>12</xdr:row>
      <xdr:rowOff>76200</xdr:rowOff>
    </xdr:from>
    <xdr:to>
      <xdr:col>6</xdr:col>
      <xdr:colOff>847725</xdr:colOff>
      <xdr:row>12</xdr:row>
      <xdr:rowOff>447675</xdr:rowOff>
    </xdr:to>
    <xdr:sp macro="" textlink="">
      <xdr:nvSpPr>
        <xdr:cNvPr id="1742269" name="Rectangle 6">
          <a:extLst>
            <a:ext uri="{FF2B5EF4-FFF2-40B4-BE49-F238E27FC236}">
              <a16:creationId xmlns:a16="http://schemas.microsoft.com/office/drawing/2014/main" id="{00000000-0008-0000-0300-0000BD951A00}"/>
            </a:ext>
          </a:extLst>
        </xdr:cNvPr>
        <xdr:cNvSpPr>
          <a:spLocks noChangeArrowheads="1"/>
        </xdr:cNvSpPr>
      </xdr:nvSpPr>
      <xdr:spPr bwMode="auto">
        <a:xfrm>
          <a:off x="5791200" y="4210050"/>
          <a:ext cx="38100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485775</xdr:colOff>
      <xdr:row>13</xdr:row>
      <xdr:rowOff>85725</xdr:rowOff>
    </xdr:from>
    <xdr:to>
      <xdr:col>6</xdr:col>
      <xdr:colOff>838200</xdr:colOff>
      <xdr:row>13</xdr:row>
      <xdr:rowOff>428625</xdr:rowOff>
    </xdr:to>
    <xdr:sp macro="" textlink="">
      <xdr:nvSpPr>
        <xdr:cNvPr id="1742270" name="Oval 5">
          <a:extLst>
            <a:ext uri="{FF2B5EF4-FFF2-40B4-BE49-F238E27FC236}">
              <a16:creationId xmlns:a16="http://schemas.microsoft.com/office/drawing/2014/main" id="{00000000-0008-0000-0300-0000BE951A00}"/>
            </a:ext>
          </a:extLst>
        </xdr:cNvPr>
        <xdr:cNvSpPr>
          <a:spLocks noChangeArrowheads="1"/>
        </xdr:cNvSpPr>
      </xdr:nvSpPr>
      <xdr:spPr bwMode="auto">
        <a:xfrm>
          <a:off x="5810250" y="4800600"/>
          <a:ext cx="352425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466725</xdr:colOff>
      <xdr:row>13</xdr:row>
      <xdr:rowOff>76200</xdr:rowOff>
    </xdr:from>
    <xdr:to>
      <xdr:col>6</xdr:col>
      <xdr:colOff>847725</xdr:colOff>
      <xdr:row>13</xdr:row>
      <xdr:rowOff>447675</xdr:rowOff>
    </xdr:to>
    <xdr:sp macro="" textlink="">
      <xdr:nvSpPr>
        <xdr:cNvPr id="1742271" name="Rectangle 6">
          <a:extLst>
            <a:ext uri="{FF2B5EF4-FFF2-40B4-BE49-F238E27FC236}">
              <a16:creationId xmlns:a16="http://schemas.microsoft.com/office/drawing/2014/main" id="{00000000-0008-0000-0300-0000BF951A00}"/>
            </a:ext>
          </a:extLst>
        </xdr:cNvPr>
        <xdr:cNvSpPr>
          <a:spLocks noChangeArrowheads="1"/>
        </xdr:cNvSpPr>
      </xdr:nvSpPr>
      <xdr:spPr bwMode="auto">
        <a:xfrm>
          <a:off x="5791200" y="4791075"/>
          <a:ext cx="38100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485775</xdr:colOff>
      <xdr:row>14</xdr:row>
      <xdr:rowOff>85725</xdr:rowOff>
    </xdr:from>
    <xdr:to>
      <xdr:col>6</xdr:col>
      <xdr:colOff>838200</xdr:colOff>
      <xdr:row>14</xdr:row>
      <xdr:rowOff>428625</xdr:rowOff>
    </xdr:to>
    <xdr:sp macro="" textlink="">
      <xdr:nvSpPr>
        <xdr:cNvPr id="1742272" name="Oval 5">
          <a:extLst>
            <a:ext uri="{FF2B5EF4-FFF2-40B4-BE49-F238E27FC236}">
              <a16:creationId xmlns:a16="http://schemas.microsoft.com/office/drawing/2014/main" id="{00000000-0008-0000-0300-0000C0951A00}"/>
            </a:ext>
          </a:extLst>
        </xdr:cNvPr>
        <xdr:cNvSpPr>
          <a:spLocks noChangeArrowheads="1"/>
        </xdr:cNvSpPr>
      </xdr:nvSpPr>
      <xdr:spPr bwMode="auto">
        <a:xfrm>
          <a:off x="5810250" y="5391150"/>
          <a:ext cx="352425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466725</xdr:colOff>
      <xdr:row>14</xdr:row>
      <xdr:rowOff>76200</xdr:rowOff>
    </xdr:from>
    <xdr:to>
      <xdr:col>6</xdr:col>
      <xdr:colOff>847725</xdr:colOff>
      <xdr:row>14</xdr:row>
      <xdr:rowOff>447675</xdr:rowOff>
    </xdr:to>
    <xdr:sp macro="" textlink="">
      <xdr:nvSpPr>
        <xdr:cNvPr id="1742273" name="Rectangle 6">
          <a:extLst>
            <a:ext uri="{FF2B5EF4-FFF2-40B4-BE49-F238E27FC236}">
              <a16:creationId xmlns:a16="http://schemas.microsoft.com/office/drawing/2014/main" id="{00000000-0008-0000-0300-0000C1951A00}"/>
            </a:ext>
          </a:extLst>
        </xdr:cNvPr>
        <xdr:cNvSpPr>
          <a:spLocks noChangeArrowheads="1"/>
        </xdr:cNvSpPr>
      </xdr:nvSpPr>
      <xdr:spPr bwMode="auto">
        <a:xfrm>
          <a:off x="5791200" y="5381625"/>
          <a:ext cx="38100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504825</xdr:colOff>
      <xdr:row>15</xdr:row>
      <xdr:rowOff>104775</xdr:rowOff>
    </xdr:from>
    <xdr:to>
      <xdr:col>6</xdr:col>
      <xdr:colOff>790575</xdr:colOff>
      <xdr:row>15</xdr:row>
      <xdr:rowOff>400050</xdr:rowOff>
    </xdr:to>
    <xdr:sp macro="" textlink="">
      <xdr:nvSpPr>
        <xdr:cNvPr id="1742274" name="Rectangle 1">
          <a:extLst>
            <a:ext uri="{FF2B5EF4-FFF2-40B4-BE49-F238E27FC236}">
              <a16:creationId xmlns:a16="http://schemas.microsoft.com/office/drawing/2014/main" id="{00000000-0008-0000-0300-0000C2951A00}"/>
            </a:ext>
          </a:extLst>
        </xdr:cNvPr>
        <xdr:cNvSpPr>
          <a:spLocks noChangeArrowheads="1"/>
        </xdr:cNvSpPr>
      </xdr:nvSpPr>
      <xdr:spPr bwMode="auto">
        <a:xfrm>
          <a:off x="5829300" y="6000750"/>
          <a:ext cx="2857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504825</xdr:colOff>
      <xdr:row>15</xdr:row>
      <xdr:rowOff>114300</xdr:rowOff>
    </xdr:from>
    <xdr:to>
      <xdr:col>6</xdr:col>
      <xdr:colOff>790575</xdr:colOff>
      <xdr:row>15</xdr:row>
      <xdr:rowOff>400050</xdr:rowOff>
    </xdr:to>
    <xdr:sp macro="" textlink="">
      <xdr:nvSpPr>
        <xdr:cNvPr id="1742275" name="Oval 5">
          <a:extLst>
            <a:ext uri="{FF2B5EF4-FFF2-40B4-BE49-F238E27FC236}">
              <a16:creationId xmlns:a16="http://schemas.microsoft.com/office/drawing/2014/main" id="{00000000-0008-0000-0300-0000C3951A00}"/>
            </a:ext>
          </a:extLst>
        </xdr:cNvPr>
        <xdr:cNvSpPr>
          <a:spLocks noChangeArrowheads="1"/>
        </xdr:cNvSpPr>
      </xdr:nvSpPr>
      <xdr:spPr bwMode="auto">
        <a:xfrm>
          <a:off x="5829300" y="6010275"/>
          <a:ext cx="285750" cy="2857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457200</xdr:colOff>
      <xdr:row>15</xdr:row>
      <xdr:rowOff>38100</xdr:rowOff>
    </xdr:from>
    <xdr:to>
      <xdr:col>6</xdr:col>
      <xdr:colOff>819150</xdr:colOff>
      <xdr:row>15</xdr:row>
      <xdr:rowOff>409575</xdr:rowOff>
    </xdr:to>
    <xdr:sp macro="" textlink="">
      <xdr:nvSpPr>
        <xdr:cNvPr id="1742276" name="Rectangle 1">
          <a:extLst>
            <a:ext uri="{FF2B5EF4-FFF2-40B4-BE49-F238E27FC236}">
              <a16:creationId xmlns:a16="http://schemas.microsoft.com/office/drawing/2014/main" id="{00000000-0008-0000-0300-0000C4951A00}"/>
            </a:ext>
          </a:extLst>
        </xdr:cNvPr>
        <xdr:cNvSpPr>
          <a:spLocks noChangeArrowheads="1"/>
        </xdr:cNvSpPr>
      </xdr:nvSpPr>
      <xdr:spPr bwMode="auto">
        <a:xfrm>
          <a:off x="5781675" y="5934075"/>
          <a:ext cx="3619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457200</xdr:colOff>
      <xdr:row>15</xdr:row>
      <xdr:rowOff>38100</xdr:rowOff>
    </xdr:from>
    <xdr:to>
      <xdr:col>6</xdr:col>
      <xdr:colOff>819150</xdr:colOff>
      <xdr:row>15</xdr:row>
      <xdr:rowOff>409575</xdr:rowOff>
    </xdr:to>
    <xdr:sp macro="" textlink="">
      <xdr:nvSpPr>
        <xdr:cNvPr id="1742277" name="Oval 5">
          <a:extLst>
            <a:ext uri="{FF2B5EF4-FFF2-40B4-BE49-F238E27FC236}">
              <a16:creationId xmlns:a16="http://schemas.microsoft.com/office/drawing/2014/main" id="{00000000-0008-0000-0300-0000C5951A00}"/>
            </a:ext>
          </a:extLst>
        </xdr:cNvPr>
        <xdr:cNvSpPr>
          <a:spLocks noChangeArrowheads="1"/>
        </xdr:cNvSpPr>
      </xdr:nvSpPr>
      <xdr:spPr bwMode="auto">
        <a:xfrm>
          <a:off x="5781675" y="5934075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1647825</xdr:colOff>
      <xdr:row>22</xdr:row>
      <xdr:rowOff>28575</xdr:rowOff>
    </xdr:from>
    <xdr:to>
      <xdr:col>7</xdr:col>
      <xdr:colOff>1819275</xdr:colOff>
      <xdr:row>22</xdr:row>
      <xdr:rowOff>152400</xdr:rowOff>
    </xdr:to>
    <xdr:sp macro="" textlink="">
      <xdr:nvSpPr>
        <xdr:cNvPr id="1742278" name="Rectangle 1">
          <a:extLst>
            <a:ext uri="{FF2B5EF4-FFF2-40B4-BE49-F238E27FC236}">
              <a16:creationId xmlns:a16="http://schemas.microsoft.com/office/drawing/2014/main" id="{00000000-0008-0000-0300-0000C6951A00}"/>
            </a:ext>
          </a:extLst>
        </xdr:cNvPr>
        <xdr:cNvSpPr>
          <a:spLocks noChangeArrowheads="1"/>
        </xdr:cNvSpPr>
      </xdr:nvSpPr>
      <xdr:spPr bwMode="auto">
        <a:xfrm>
          <a:off x="8201025" y="8715375"/>
          <a:ext cx="1714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1514475</xdr:colOff>
      <xdr:row>21</xdr:row>
      <xdr:rowOff>47625</xdr:rowOff>
    </xdr:from>
    <xdr:to>
      <xdr:col>7</xdr:col>
      <xdr:colOff>1638300</xdr:colOff>
      <xdr:row>21</xdr:row>
      <xdr:rowOff>133350</xdr:rowOff>
    </xdr:to>
    <xdr:sp macro="" textlink="">
      <xdr:nvSpPr>
        <xdr:cNvPr id="1742279" name="AutoShape 2">
          <a:extLst>
            <a:ext uri="{FF2B5EF4-FFF2-40B4-BE49-F238E27FC236}">
              <a16:creationId xmlns:a16="http://schemas.microsoft.com/office/drawing/2014/main" id="{00000000-0008-0000-0300-0000C7951A00}"/>
            </a:ext>
          </a:extLst>
        </xdr:cNvPr>
        <xdr:cNvSpPr>
          <a:spLocks noChangeArrowheads="1"/>
        </xdr:cNvSpPr>
      </xdr:nvSpPr>
      <xdr:spPr bwMode="auto">
        <a:xfrm>
          <a:off x="8067675" y="8572500"/>
          <a:ext cx="123825" cy="85725"/>
        </a:xfrm>
        <a:prstGeom prst="rightArrow">
          <a:avLst>
            <a:gd name="adj1" fmla="val 50000"/>
            <a:gd name="adj2" fmla="val 3611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819150</xdr:colOff>
      <xdr:row>20</xdr:row>
      <xdr:rowOff>28575</xdr:rowOff>
    </xdr:from>
    <xdr:to>
      <xdr:col>10</xdr:col>
      <xdr:colOff>923925</xdr:colOff>
      <xdr:row>20</xdr:row>
      <xdr:rowOff>123825</xdr:rowOff>
    </xdr:to>
    <xdr:sp macro="" textlink="">
      <xdr:nvSpPr>
        <xdr:cNvPr id="1742280" name="AutoShape 3">
          <a:extLst>
            <a:ext uri="{FF2B5EF4-FFF2-40B4-BE49-F238E27FC236}">
              <a16:creationId xmlns:a16="http://schemas.microsoft.com/office/drawing/2014/main" id="{00000000-0008-0000-0300-0000C8951A00}"/>
            </a:ext>
          </a:extLst>
        </xdr:cNvPr>
        <xdr:cNvSpPr>
          <a:spLocks noChangeArrowheads="1"/>
        </xdr:cNvSpPr>
      </xdr:nvSpPr>
      <xdr:spPr bwMode="auto">
        <a:xfrm>
          <a:off x="11077575" y="8391525"/>
          <a:ext cx="104775" cy="9525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771525</xdr:colOff>
      <xdr:row>22</xdr:row>
      <xdr:rowOff>28575</xdr:rowOff>
    </xdr:from>
    <xdr:to>
      <xdr:col>10</xdr:col>
      <xdr:colOff>857250</xdr:colOff>
      <xdr:row>22</xdr:row>
      <xdr:rowOff>133350</xdr:rowOff>
    </xdr:to>
    <xdr:sp macro="" textlink="">
      <xdr:nvSpPr>
        <xdr:cNvPr id="1742281" name="AutoShape 4">
          <a:extLst>
            <a:ext uri="{FF2B5EF4-FFF2-40B4-BE49-F238E27FC236}">
              <a16:creationId xmlns:a16="http://schemas.microsoft.com/office/drawing/2014/main" id="{00000000-0008-0000-0300-0000C9951A00}"/>
            </a:ext>
          </a:extLst>
        </xdr:cNvPr>
        <xdr:cNvSpPr>
          <a:spLocks noChangeArrowheads="1"/>
        </xdr:cNvSpPr>
      </xdr:nvSpPr>
      <xdr:spPr bwMode="auto">
        <a:xfrm>
          <a:off x="11029950" y="8715375"/>
          <a:ext cx="85725" cy="104775"/>
        </a:xfrm>
        <a:prstGeom prst="flowChartDelay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1676400</xdr:colOff>
      <xdr:row>22</xdr:row>
      <xdr:rowOff>38100</xdr:rowOff>
    </xdr:from>
    <xdr:to>
      <xdr:col>7</xdr:col>
      <xdr:colOff>1790700</xdr:colOff>
      <xdr:row>22</xdr:row>
      <xdr:rowOff>123825</xdr:rowOff>
    </xdr:to>
    <xdr:sp macro="" textlink="">
      <xdr:nvSpPr>
        <xdr:cNvPr id="1742282" name="Oval 5">
          <a:extLst>
            <a:ext uri="{FF2B5EF4-FFF2-40B4-BE49-F238E27FC236}">
              <a16:creationId xmlns:a16="http://schemas.microsoft.com/office/drawing/2014/main" id="{00000000-0008-0000-0300-0000CA951A00}"/>
            </a:ext>
          </a:extLst>
        </xdr:cNvPr>
        <xdr:cNvSpPr>
          <a:spLocks noChangeArrowheads="1"/>
        </xdr:cNvSpPr>
      </xdr:nvSpPr>
      <xdr:spPr bwMode="auto">
        <a:xfrm>
          <a:off x="8229600" y="8724900"/>
          <a:ext cx="114300" cy="857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800100</xdr:colOff>
      <xdr:row>21</xdr:row>
      <xdr:rowOff>38100</xdr:rowOff>
    </xdr:from>
    <xdr:to>
      <xdr:col>10</xdr:col>
      <xdr:colOff>876300</xdr:colOff>
      <xdr:row>21</xdr:row>
      <xdr:rowOff>123825</xdr:rowOff>
    </xdr:to>
    <xdr:sp macro="" textlink="">
      <xdr:nvSpPr>
        <xdr:cNvPr id="1742283" name="Rectangle 6">
          <a:extLst>
            <a:ext uri="{FF2B5EF4-FFF2-40B4-BE49-F238E27FC236}">
              <a16:creationId xmlns:a16="http://schemas.microsoft.com/office/drawing/2014/main" id="{00000000-0008-0000-0300-0000CB951A00}"/>
            </a:ext>
          </a:extLst>
        </xdr:cNvPr>
        <xdr:cNvSpPr>
          <a:spLocks noChangeArrowheads="1"/>
        </xdr:cNvSpPr>
      </xdr:nvSpPr>
      <xdr:spPr bwMode="auto">
        <a:xfrm>
          <a:off x="11058525" y="8562975"/>
          <a:ext cx="76200" cy="857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514350</xdr:colOff>
      <xdr:row>21</xdr:row>
      <xdr:rowOff>28575</xdr:rowOff>
    </xdr:from>
    <xdr:to>
      <xdr:col>9</xdr:col>
      <xdr:colOff>600075</xdr:colOff>
      <xdr:row>21</xdr:row>
      <xdr:rowOff>133350</xdr:rowOff>
    </xdr:to>
    <xdr:sp macro="" textlink="">
      <xdr:nvSpPr>
        <xdr:cNvPr id="1742284" name="Oval 7">
          <a:extLst>
            <a:ext uri="{FF2B5EF4-FFF2-40B4-BE49-F238E27FC236}">
              <a16:creationId xmlns:a16="http://schemas.microsoft.com/office/drawing/2014/main" id="{00000000-0008-0000-0300-0000CC951A00}"/>
            </a:ext>
          </a:extLst>
        </xdr:cNvPr>
        <xdr:cNvSpPr>
          <a:spLocks noChangeArrowheads="1"/>
        </xdr:cNvSpPr>
      </xdr:nvSpPr>
      <xdr:spPr bwMode="auto">
        <a:xfrm>
          <a:off x="9934575" y="8553450"/>
          <a:ext cx="85725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657225</xdr:colOff>
      <xdr:row>22</xdr:row>
      <xdr:rowOff>38100</xdr:rowOff>
    </xdr:from>
    <xdr:to>
      <xdr:col>9</xdr:col>
      <xdr:colOff>771525</xdr:colOff>
      <xdr:row>22</xdr:row>
      <xdr:rowOff>123825</xdr:rowOff>
    </xdr:to>
    <xdr:sp macro="" textlink="">
      <xdr:nvSpPr>
        <xdr:cNvPr id="1742285" name="AutoShape 8">
          <a:extLst>
            <a:ext uri="{FF2B5EF4-FFF2-40B4-BE49-F238E27FC236}">
              <a16:creationId xmlns:a16="http://schemas.microsoft.com/office/drawing/2014/main" id="{00000000-0008-0000-0300-0000CD951A00}"/>
            </a:ext>
          </a:extLst>
        </xdr:cNvPr>
        <xdr:cNvSpPr>
          <a:spLocks noChangeArrowheads="1"/>
        </xdr:cNvSpPr>
      </xdr:nvSpPr>
      <xdr:spPr bwMode="auto">
        <a:xfrm>
          <a:off x="10077450" y="8724900"/>
          <a:ext cx="114300" cy="85725"/>
        </a:xfrm>
        <a:prstGeom prst="flowChartManualOperation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18</xdr:row>
      <xdr:rowOff>47625</xdr:rowOff>
    </xdr:from>
    <xdr:to>
      <xdr:col>6</xdr:col>
      <xdr:colOff>838200</xdr:colOff>
      <xdr:row>18</xdr:row>
      <xdr:rowOff>419100</xdr:rowOff>
    </xdr:to>
    <xdr:sp macro="" textlink="">
      <xdr:nvSpPr>
        <xdr:cNvPr id="1742286" name="Rectangle 1">
          <a:extLst>
            <a:ext uri="{FF2B5EF4-FFF2-40B4-BE49-F238E27FC236}">
              <a16:creationId xmlns:a16="http://schemas.microsoft.com/office/drawing/2014/main" id="{00000000-0008-0000-0300-0000CE951A00}"/>
            </a:ext>
          </a:extLst>
        </xdr:cNvPr>
        <xdr:cNvSpPr>
          <a:spLocks noChangeArrowheads="1"/>
        </xdr:cNvSpPr>
      </xdr:nvSpPr>
      <xdr:spPr bwMode="auto">
        <a:xfrm>
          <a:off x="5800725" y="7762875"/>
          <a:ext cx="3619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18</xdr:row>
      <xdr:rowOff>57150</xdr:rowOff>
    </xdr:from>
    <xdr:to>
      <xdr:col>6</xdr:col>
      <xdr:colOff>838200</xdr:colOff>
      <xdr:row>18</xdr:row>
      <xdr:rowOff>428625</xdr:rowOff>
    </xdr:to>
    <xdr:sp macro="" textlink="">
      <xdr:nvSpPr>
        <xdr:cNvPr id="1742287" name="Oval 5">
          <a:extLst>
            <a:ext uri="{FF2B5EF4-FFF2-40B4-BE49-F238E27FC236}">
              <a16:creationId xmlns:a16="http://schemas.microsoft.com/office/drawing/2014/main" id="{00000000-0008-0000-0300-0000CF951A00}"/>
            </a:ext>
          </a:extLst>
        </xdr:cNvPr>
        <xdr:cNvSpPr>
          <a:spLocks noChangeArrowheads="1"/>
        </xdr:cNvSpPr>
      </xdr:nvSpPr>
      <xdr:spPr bwMode="auto">
        <a:xfrm>
          <a:off x="5800725" y="7772400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26</xdr:row>
      <xdr:rowOff>152400</xdr:rowOff>
    </xdr:from>
    <xdr:to>
      <xdr:col>6</xdr:col>
      <xdr:colOff>923925</xdr:colOff>
      <xdr:row>26</xdr:row>
      <xdr:rowOff>571500</xdr:rowOff>
    </xdr:to>
    <xdr:sp macro="" textlink="">
      <xdr:nvSpPr>
        <xdr:cNvPr id="1742288" name="Rectangle 1">
          <a:extLst>
            <a:ext uri="{FF2B5EF4-FFF2-40B4-BE49-F238E27FC236}">
              <a16:creationId xmlns:a16="http://schemas.microsoft.com/office/drawing/2014/main" id="{00000000-0008-0000-0300-0000D0951A00}"/>
            </a:ext>
          </a:extLst>
        </xdr:cNvPr>
        <xdr:cNvSpPr>
          <a:spLocks noChangeArrowheads="1"/>
        </xdr:cNvSpPr>
      </xdr:nvSpPr>
      <xdr:spPr bwMode="auto">
        <a:xfrm>
          <a:off x="5762625" y="10058400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26</xdr:row>
      <xdr:rowOff>161925</xdr:rowOff>
    </xdr:from>
    <xdr:to>
      <xdr:col>6</xdr:col>
      <xdr:colOff>923925</xdr:colOff>
      <xdr:row>26</xdr:row>
      <xdr:rowOff>552450</xdr:rowOff>
    </xdr:to>
    <xdr:sp macro="" textlink="">
      <xdr:nvSpPr>
        <xdr:cNvPr id="1742289" name="Oval 5">
          <a:extLst>
            <a:ext uri="{FF2B5EF4-FFF2-40B4-BE49-F238E27FC236}">
              <a16:creationId xmlns:a16="http://schemas.microsoft.com/office/drawing/2014/main" id="{00000000-0008-0000-0300-0000D1951A00}"/>
            </a:ext>
          </a:extLst>
        </xdr:cNvPr>
        <xdr:cNvSpPr>
          <a:spLocks noChangeArrowheads="1"/>
        </xdr:cNvSpPr>
      </xdr:nvSpPr>
      <xdr:spPr bwMode="auto">
        <a:xfrm>
          <a:off x="5762625" y="10067925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27</xdr:row>
      <xdr:rowOff>152400</xdr:rowOff>
    </xdr:from>
    <xdr:to>
      <xdr:col>6</xdr:col>
      <xdr:colOff>923925</xdr:colOff>
      <xdr:row>27</xdr:row>
      <xdr:rowOff>571500</xdr:rowOff>
    </xdr:to>
    <xdr:sp macro="" textlink="">
      <xdr:nvSpPr>
        <xdr:cNvPr id="1742290" name="Rectangle 1">
          <a:extLst>
            <a:ext uri="{FF2B5EF4-FFF2-40B4-BE49-F238E27FC236}">
              <a16:creationId xmlns:a16="http://schemas.microsoft.com/office/drawing/2014/main" id="{00000000-0008-0000-0300-0000D2951A00}"/>
            </a:ext>
          </a:extLst>
        </xdr:cNvPr>
        <xdr:cNvSpPr>
          <a:spLocks noChangeArrowheads="1"/>
        </xdr:cNvSpPr>
      </xdr:nvSpPr>
      <xdr:spPr bwMode="auto">
        <a:xfrm>
          <a:off x="5762625" y="10734675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27</xdr:row>
      <xdr:rowOff>161925</xdr:rowOff>
    </xdr:from>
    <xdr:to>
      <xdr:col>6</xdr:col>
      <xdr:colOff>923925</xdr:colOff>
      <xdr:row>27</xdr:row>
      <xdr:rowOff>552450</xdr:rowOff>
    </xdr:to>
    <xdr:sp macro="" textlink="">
      <xdr:nvSpPr>
        <xdr:cNvPr id="1742291" name="Oval 5">
          <a:extLst>
            <a:ext uri="{FF2B5EF4-FFF2-40B4-BE49-F238E27FC236}">
              <a16:creationId xmlns:a16="http://schemas.microsoft.com/office/drawing/2014/main" id="{00000000-0008-0000-0300-0000D3951A00}"/>
            </a:ext>
          </a:extLst>
        </xdr:cNvPr>
        <xdr:cNvSpPr>
          <a:spLocks noChangeArrowheads="1"/>
        </xdr:cNvSpPr>
      </xdr:nvSpPr>
      <xdr:spPr bwMode="auto">
        <a:xfrm>
          <a:off x="5762625" y="10744200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28</xdr:row>
      <xdr:rowOff>152400</xdr:rowOff>
    </xdr:from>
    <xdr:to>
      <xdr:col>6</xdr:col>
      <xdr:colOff>923925</xdr:colOff>
      <xdr:row>28</xdr:row>
      <xdr:rowOff>571500</xdr:rowOff>
    </xdr:to>
    <xdr:sp macro="" textlink="">
      <xdr:nvSpPr>
        <xdr:cNvPr id="1742292" name="Rectangle 1">
          <a:extLst>
            <a:ext uri="{FF2B5EF4-FFF2-40B4-BE49-F238E27FC236}">
              <a16:creationId xmlns:a16="http://schemas.microsoft.com/office/drawing/2014/main" id="{00000000-0008-0000-0300-0000D4951A00}"/>
            </a:ext>
          </a:extLst>
        </xdr:cNvPr>
        <xdr:cNvSpPr>
          <a:spLocks noChangeArrowheads="1"/>
        </xdr:cNvSpPr>
      </xdr:nvSpPr>
      <xdr:spPr bwMode="auto">
        <a:xfrm>
          <a:off x="5762625" y="11439525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28</xdr:row>
      <xdr:rowOff>161925</xdr:rowOff>
    </xdr:from>
    <xdr:to>
      <xdr:col>6</xdr:col>
      <xdr:colOff>923925</xdr:colOff>
      <xdr:row>28</xdr:row>
      <xdr:rowOff>552450</xdr:rowOff>
    </xdr:to>
    <xdr:sp macro="" textlink="">
      <xdr:nvSpPr>
        <xdr:cNvPr id="1742293" name="Oval 5">
          <a:extLst>
            <a:ext uri="{FF2B5EF4-FFF2-40B4-BE49-F238E27FC236}">
              <a16:creationId xmlns:a16="http://schemas.microsoft.com/office/drawing/2014/main" id="{00000000-0008-0000-0300-0000D5951A00}"/>
            </a:ext>
          </a:extLst>
        </xdr:cNvPr>
        <xdr:cNvSpPr>
          <a:spLocks noChangeArrowheads="1"/>
        </xdr:cNvSpPr>
      </xdr:nvSpPr>
      <xdr:spPr bwMode="auto">
        <a:xfrm>
          <a:off x="5762625" y="11449050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30</xdr:row>
      <xdr:rowOff>152400</xdr:rowOff>
    </xdr:from>
    <xdr:to>
      <xdr:col>6</xdr:col>
      <xdr:colOff>923925</xdr:colOff>
      <xdr:row>30</xdr:row>
      <xdr:rowOff>571500</xdr:rowOff>
    </xdr:to>
    <xdr:sp macro="" textlink="">
      <xdr:nvSpPr>
        <xdr:cNvPr id="1742294" name="Rectangle 1">
          <a:extLst>
            <a:ext uri="{FF2B5EF4-FFF2-40B4-BE49-F238E27FC236}">
              <a16:creationId xmlns:a16="http://schemas.microsoft.com/office/drawing/2014/main" id="{00000000-0008-0000-0300-0000D6951A00}"/>
            </a:ext>
          </a:extLst>
        </xdr:cNvPr>
        <xdr:cNvSpPr>
          <a:spLocks noChangeArrowheads="1"/>
        </xdr:cNvSpPr>
      </xdr:nvSpPr>
      <xdr:spPr bwMode="auto">
        <a:xfrm>
          <a:off x="5762625" y="12172950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30</xdr:row>
      <xdr:rowOff>161925</xdr:rowOff>
    </xdr:from>
    <xdr:to>
      <xdr:col>6</xdr:col>
      <xdr:colOff>923925</xdr:colOff>
      <xdr:row>30</xdr:row>
      <xdr:rowOff>552450</xdr:rowOff>
    </xdr:to>
    <xdr:sp macro="" textlink="">
      <xdr:nvSpPr>
        <xdr:cNvPr id="1742295" name="Oval 5">
          <a:extLst>
            <a:ext uri="{FF2B5EF4-FFF2-40B4-BE49-F238E27FC236}">
              <a16:creationId xmlns:a16="http://schemas.microsoft.com/office/drawing/2014/main" id="{00000000-0008-0000-0300-0000D7951A00}"/>
            </a:ext>
          </a:extLst>
        </xdr:cNvPr>
        <xdr:cNvSpPr>
          <a:spLocks noChangeArrowheads="1"/>
        </xdr:cNvSpPr>
      </xdr:nvSpPr>
      <xdr:spPr bwMode="auto">
        <a:xfrm>
          <a:off x="5762625" y="12182475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31</xdr:row>
      <xdr:rowOff>152400</xdr:rowOff>
    </xdr:from>
    <xdr:to>
      <xdr:col>6</xdr:col>
      <xdr:colOff>923925</xdr:colOff>
      <xdr:row>31</xdr:row>
      <xdr:rowOff>571500</xdr:rowOff>
    </xdr:to>
    <xdr:sp macro="" textlink="">
      <xdr:nvSpPr>
        <xdr:cNvPr id="1742296" name="Rectangle 1">
          <a:extLst>
            <a:ext uri="{FF2B5EF4-FFF2-40B4-BE49-F238E27FC236}">
              <a16:creationId xmlns:a16="http://schemas.microsoft.com/office/drawing/2014/main" id="{00000000-0008-0000-0300-0000D8951A00}"/>
            </a:ext>
          </a:extLst>
        </xdr:cNvPr>
        <xdr:cNvSpPr>
          <a:spLocks noChangeArrowheads="1"/>
        </xdr:cNvSpPr>
      </xdr:nvSpPr>
      <xdr:spPr bwMode="auto">
        <a:xfrm>
          <a:off x="5762625" y="13030200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31</xdr:row>
      <xdr:rowOff>161925</xdr:rowOff>
    </xdr:from>
    <xdr:to>
      <xdr:col>6</xdr:col>
      <xdr:colOff>923925</xdr:colOff>
      <xdr:row>31</xdr:row>
      <xdr:rowOff>552450</xdr:rowOff>
    </xdr:to>
    <xdr:sp macro="" textlink="">
      <xdr:nvSpPr>
        <xdr:cNvPr id="1742297" name="Oval 5">
          <a:extLst>
            <a:ext uri="{FF2B5EF4-FFF2-40B4-BE49-F238E27FC236}">
              <a16:creationId xmlns:a16="http://schemas.microsoft.com/office/drawing/2014/main" id="{00000000-0008-0000-0300-0000D9951A00}"/>
            </a:ext>
          </a:extLst>
        </xdr:cNvPr>
        <xdr:cNvSpPr>
          <a:spLocks noChangeArrowheads="1"/>
        </xdr:cNvSpPr>
      </xdr:nvSpPr>
      <xdr:spPr bwMode="auto">
        <a:xfrm>
          <a:off x="5762625" y="13039725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32</xdr:row>
      <xdr:rowOff>152400</xdr:rowOff>
    </xdr:from>
    <xdr:to>
      <xdr:col>6</xdr:col>
      <xdr:colOff>923925</xdr:colOff>
      <xdr:row>32</xdr:row>
      <xdr:rowOff>571500</xdr:rowOff>
    </xdr:to>
    <xdr:sp macro="" textlink="">
      <xdr:nvSpPr>
        <xdr:cNvPr id="1742298" name="Rectangle 1">
          <a:extLst>
            <a:ext uri="{FF2B5EF4-FFF2-40B4-BE49-F238E27FC236}">
              <a16:creationId xmlns:a16="http://schemas.microsoft.com/office/drawing/2014/main" id="{00000000-0008-0000-0300-0000DA951A00}"/>
            </a:ext>
          </a:extLst>
        </xdr:cNvPr>
        <xdr:cNvSpPr>
          <a:spLocks noChangeArrowheads="1"/>
        </xdr:cNvSpPr>
      </xdr:nvSpPr>
      <xdr:spPr bwMode="auto">
        <a:xfrm>
          <a:off x="5762625" y="13887450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33</xdr:row>
      <xdr:rowOff>152400</xdr:rowOff>
    </xdr:from>
    <xdr:to>
      <xdr:col>6</xdr:col>
      <xdr:colOff>923925</xdr:colOff>
      <xdr:row>33</xdr:row>
      <xdr:rowOff>571500</xdr:rowOff>
    </xdr:to>
    <xdr:sp macro="" textlink="">
      <xdr:nvSpPr>
        <xdr:cNvPr id="1742299" name="Rectangle 1">
          <a:extLst>
            <a:ext uri="{FF2B5EF4-FFF2-40B4-BE49-F238E27FC236}">
              <a16:creationId xmlns:a16="http://schemas.microsoft.com/office/drawing/2014/main" id="{00000000-0008-0000-0300-0000DB951A00}"/>
            </a:ext>
          </a:extLst>
        </xdr:cNvPr>
        <xdr:cNvSpPr>
          <a:spLocks noChangeArrowheads="1"/>
        </xdr:cNvSpPr>
      </xdr:nvSpPr>
      <xdr:spPr bwMode="auto">
        <a:xfrm>
          <a:off x="5762625" y="14744700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33</xdr:row>
      <xdr:rowOff>161925</xdr:rowOff>
    </xdr:from>
    <xdr:to>
      <xdr:col>6</xdr:col>
      <xdr:colOff>923925</xdr:colOff>
      <xdr:row>33</xdr:row>
      <xdr:rowOff>552450</xdr:rowOff>
    </xdr:to>
    <xdr:sp macro="" textlink="">
      <xdr:nvSpPr>
        <xdr:cNvPr id="1742300" name="Oval 5">
          <a:extLst>
            <a:ext uri="{FF2B5EF4-FFF2-40B4-BE49-F238E27FC236}">
              <a16:creationId xmlns:a16="http://schemas.microsoft.com/office/drawing/2014/main" id="{00000000-0008-0000-0300-0000DC951A00}"/>
            </a:ext>
          </a:extLst>
        </xdr:cNvPr>
        <xdr:cNvSpPr>
          <a:spLocks noChangeArrowheads="1"/>
        </xdr:cNvSpPr>
      </xdr:nvSpPr>
      <xdr:spPr bwMode="auto">
        <a:xfrm>
          <a:off x="5762625" y="14754225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29</xdr:row>
      <xdr:rowOff>161925</xdr:rowOff>
    </xdr:from>
    <xdr:to>
      <xdr:col>6</xdr:col>
      <xdr:colOff>923925</xdr:colOff>
      <xdr:row>29</xdr:row>
      <xdr:rowOff>552450</xdr:rowOff>
    </xdr:to>
    <xdr:sp macro="" textlink="">
      <xdr:nvSpPr>
        <xdr:cNvPr id="53" name="Oval 5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rrowheads="1"/>
        </xdr:cNvSpPr>
      </xdr:nvSpPr>
      <xdr:spPr bwMode="auto">
        <a:xfrm>
          <a:off x="5748338" y="11496675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476250</xdr:colOff>
      <xdr:row>19</xdr:row>
      <xdr:rowOff>47625</xdr:rowOff>
    </xdr:from>
    <xdr:to>
      <xdr:col>6</xdr:col>
      <xdr:colOff>838200</xdr:colOff>
      <xdr:row>19</xdr:row>
      <xdr:rowOff>419100</xdr:rowOff>
    </xdr:to>
    <xdr:sp macro="" textlink="">
      <xdr:nvSpPr>
        <xdr:cNvPr id="54" name="Rectangle 1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rrowheads="1"/>
        </xdr:cNvSpPr>
      </xdr:nvSpPr>
      <xdr:spPr bwMode="auto">
        <a:xfrm>
          <a:off x="5800725" y="7762875"/>
          <a:ext cx="3619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19</xdr:row>
      <xdr:rowOff>57150</xdr:rowOff>
    </xdr:from>
    <xdr:to>
      <xdr:col>6</xdr:col>
      <xdr:colOff>838200</xdr:colOff>
      <xdr:row>19</xdr:row>
      <xdr:rowOff>428625</xdr:rowOff>
    </xdr:to>
    <xdr:sp macro="" textlink="">
      <xdr:nvSpPr>
        <xdr:cNvPr id="55" name="Oval 5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rrowheads="1"/>
        </xdr:cNvSpPr>
      </xdr:nvSpPr>
      <xdr:spPr bwMode="auto">
        <a:xfrm>
          <a:off x="5800725" y="7772400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809625</xdr:colOff>
      <xdr:row>3</xdr:row>
      <xdr:rowOff>95250</xdr:rowOff>
    </xdr:from>
    <xdr:to>
      <xdr:col>4</xdr:col>
      <xdr:colOff>866775</xdr:colOff>
      <xdr:row>3</xdr:row>
      <xdr:rowOff>171450</xdr:rowOff>
    </xdr:to>
    <xdr:cxnSp macro="">
      <xdr:nvCxnSpPr>
        <xdr:cNvPr id="1802247" name="Straight Connector 3">
          <a:extLst>
            <a:ext uri="{FF2B5EF4-FFF2-40B4-BE49-F238E27FC236}">
              <a16:creationId xmlns:a16="http://schemas.microsoft.com/office/drawing/2014/main" id="{00000000-0008-0000-0400-000007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118110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</xdr:row>
      <xdr:rowOff>0</xdr:rowOff>
    </xdr:from>
    <xdr:to>
      <xdr:col>4</xdr:col>
      <xdr:colOff>1095375</xdr:colOff>
      <xdr:row>3</xdr:row>
      <xdr:rowOff>180975</xdr:rowOff>
    </xdr:to>
    <xdr:cxnSp macro="">
      <xdr:nvCxnSpPr>
        <xdr:cNvPr id="1802248" name="Straight Connector 5">
          <a:extLst>
            <a:ext uri="{FF2B5EF4-FFF2-40B4-BE49-F238E27FC236}">
              <a16:creationId xmlns:a16="http://schemas.microsoft.com/office/drawing/2014/main" id="{00000000-0008-0000-0400-000008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109061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51</xdr:row>
      <xdr:rowOff>95250</xdr:rowOff>
    </xdr:from>
    <xdr:to>
      <xdr:col>4</xdr:col>
      <xdr:colOff>866775</xdr:colOff>
      <xdr:row>51</xdr:row>
      <xdr:rowOff>171450</xdr:rowOff>
    </xdr:to>
    <xdr:cxnSp macro="">
      <xdr:nvCxnSpPr>
        <xdr:cNvPr id="1802249" name="Straight Connector 3">
          <a:extLst>
            <a:ext uri="{FF2B5EF4-FFF2-40B4-BE49-F238E27FC236}">
              <a16:creationId xmlns:a16="http://schemas.microsoft.com/office/drawing/2014/main" id="{00000000-0008-0000-0400-000009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1196340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51</xdr:row>
      <xdr:rowOff>0</xdr:rowOff>
    </xdr:from>
    <xdr:to>
      <xdr:col>4</xdr:col>
      <xdr:colOff>1095375</xdr:colOff>
      <xdr:row>51</xdr:row>
      <xdr:rowOff>180975</xdr:rowOff>
    </xdr:to>
    <xdr:cxnSp macro="">
      <xdr:nvCxnSpPr>
        <xdr:cNvPr id="1802250" name="Straight Connector 5">
          <a:extLst>
            <a:ext uri="{FF2B5EF4-FFF2-40B4-BE49-F238E27FC236}">
              <a16:creationId xmlns:a16="http://schemas.microsoft.com/office/drawing/2014/main" id="{00000000-0008-0000-0400-00000A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1187291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90</xdr:row>
      <xdr:rowOff>95250</xdr:rowOff>
    </xdr:from>
    <xdr:to>
      <xdr:col>4</xdr:col>
      <xdr:colOff>866775</xdr:colOff>
      <xdr:row>90</xdr:row>
      <xdr:rowOff>171450</xdr:rowOff>
    </xdr:to>
    <xdr:cxnSp macro="">
      <xdr:nvCxnSpPr>
        <xdr:cNvPr id="1802251" name="Straight Connector 5">
          <a:extLst>
            <a:ext uri="{FF2B5EF4-FFF2-40B4-BE49-F238E27FC236}">
              <a16:creationId xmlns:a16="http://schemas.microsoft.com/office/drawing/2014/main" id="{00000000-0008-0000-0400-00000B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2266950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90</xdr:row>
      <xdr:rowOff>0</xdr:rowOff>
    </xdr:from>
    <xdr:to>
      <xdr:col>4</xdr:col>
      <xdr:colOff>1095375</xdr:colOff>
      <xdr:row>90</xdr:row>
      <xdr:rowOff>180975</xdr:rowOff>
    </xdr:to>
    <xdr:cxnSp macro="">
      <xdr:nvCxnSpPr>
        <xdr:cNvPr id="1802252" name="Straight Connector 5">
          <a:extLst>
            <a:ext uri="{FF2B5EF4-FFF2-40B4-BE49-F238E27FC236}">
              <a16:creationId xmlns:a16="http://schemas.microsoft.com/office/drawing/2014/main" id="{00000000-0008-0000-0400-00000C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2257901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137</xdr:row>
      <xdr:rowOff>95250</xdr:rowOff>
    </xdr:from>
    <xdr:to>
      <xdr:col>4</xdr:col>
      <xdr:colOff>866775</xdr:colOff>
      <xdr:row>137</xdr:row>
      <xdr:rowOff>171450</xdr:rowOff>
    </xdr:to>
    <xdr:cxnSp macro="">
      <xdr:nvCxnSpPr>
        <xdr:cNvPr id="1802253" name="Straight Connector 7">
          <a:extLst>
            <a:ext uri="{FF2B5EF4-FFF2-40B4-BE49-F238E27FC236}">
              <a16:creationId xmlns:a16="http://schemas.microsoft.com/office/drawing/2014/main" id="{00000000-0008-0000-0400-00000D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3526155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137</xdr:row>
      <xdr:rowOff>0</xdr:rowOff>
    </xdr:from>
    <xdr:to>
      <xdr:col>4</xdr:col>
      <xdr:colOff>1095375</xdr:colOff>
      <xdr:row>137</xdr:row>
      <xdr:rowOff>180975</xdr:rowOff>
    </xdr:to>
    <xdr:cxnSp macro="">
      <xdr:nvCxnSpPr>
        <xdr:cNvPr id="1802254" name="Straight Connector 5">
          <a:extLst>
            <a:ext uri="{FF2B5EF4-FFF2-40B4-BE49-F238E27FC236}">
              <a16:creationId xmlns:a16="http://schemas.microsoft.com/office/drawing/2014/main" id="{00000000-0008-0000-0400-00000E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3517106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174</xdr:row>
      <xdr:rowOff>95250</xdr:rowOff>
    </xdr:from>
    <xdr:to>
      <xdr:col>4</xdr:col>
      <xdr:colOff>866775</xdr:colOff>
      <xdr:row>174</xdr:row>
      <xdr:rowOff>171450</xdr:rowOff>
    </xdr:to>
    <xdr:cxnSp macro="">
      <xdr:nvCxnSpPr>
        <xdr:cNvPr id="1802255" name="Straight Connector 9">
          <a:extLst>
            <a:ext uri="{FF2B5EF4-FFF2-40B4-BE49-F238E27FC236}">
              <a16:creationId xmlns:a16="http://schemas.microsoft.com/office/drawing/2014/main" id="{00000000-0008-0000-0400-00000F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4604385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174</xdr:row>
      <xdr:rowOff>0</xdr:rowOff>
    </xdr:from>
    <xdr:to>
      <xdr:col>4</xdr:col>
      <xdr:colOff>1095375</xdr:colOff>
      <xdr:row>174</xdr:row>
      <xdr:rowOff>180975</xdr:rowOff>
    </xdr:to>
    <xdr:cxnSp macro="">
      <xdr:nvCxnSpPr>
        <xdr:cNvPr id="1802256" name="Straight Connector 5">
          <a:extLst>
            <a:ext uri="{FF2B5EF4-FFF2-40B4-BE49-F238E27FC236}">
              <a16:creationId xmlns:a16="http://schemas.microsoft.com/office/drawing/2014/main" id="{00000000-0008-0000-0400-000010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4595336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203</xdr:row>
      <xdr:rowOff>95250</xdr:rowOff>
    </xdr:from>
    <xdr:to>
      <xdr:col>4</xdr:col>
      <xdr:colOff>866775</xdr:colOff>
      <xdr:row>203</xdr:row>
      <xdr:rowOff>171450</xdr:rowOff>
    </xdr:to>
    <xdr:cxnSp macro="">
      <xdr:nvCxnSpPr>
        <xdr:cNvPr id="1802257" name="Straight Connector 11">
          <a:extLst>
            <a:ext uri="{FF2B5EF4-FFF2-40B4-BE49-F238E27FC236}">
              <a16:creationId xmlns:a16="http://schemas.microsoft.com/office/drawing/2014/main" id="{00000000-0008-0000-0400-000011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5640705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203</xdr:row>
      <xdr:rowOff>0</xdr:rowOff>
    </xdr:from>
    <xdr:to>
      <xdr:col>4</xdr:col>
      <xdr:colOff>1095375</xdr:colOff>
      <xdr:row>203</xdr:row>
      <xdr:rowOff>180975</xdr:rowOff>
    </xdr:to>
    <xdr:cxnSp macro="">
      <xdr:nvCxnSpPr>
        <xdr:cNvPr id="1802258" name="Straight Connector 5">
          <a:extLst>
            <a:ext uri="{FF2B5EF4-FFF2-40B4-BE49-F238E27FC236}">
              <a16:creationId xmlns:a16="http://schemas.microsoft.com/office/drawing/2014/main" id="{00000000-0008-0000-0400-000012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5631656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234</xdr:row>
      <xdr:rowOff>95250</xdr:rowOff>
    </xdr:from>
    <xdr:to>
      <xdr:col>4</xdr:col>
      <xdr:colOff>866775</xdr:colOff>
      <xdr:row>234</xdr:row>
      <xdr:rowOff>171450</xdr:rowOff>
    </xdr:to>
    <xdr:cxnSp macro="">
      <xdr:nvCxnSpPr>
        <xdr:cNvPr id="1802259" name="Straight Connector 13">
          <a:extLst>
            <a:ext uri="{FF2B5EF4-FFF2-40B4-BE49-F238E27FC236}">
              <a16:creationId xmlns:a16="http://schemas.microsoft.com/office/drawing/2014/main" id="{00000000-0008-0000-0400-000013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69827775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234</xdr:row>
      <xdr:rowOff>0</xdr:rowOff>
    </xdr:from>
    <xdr:to>
      <xdr:col>4</xdr:col>
      <xdr:colOff>1095375</xdr:colOff>
      <xdr:row>234</xdr:row>
      <xdr:rowOff>180975</xdr:rowOff>
    </xdr:to>
    <xdr:cxnSp macro="">
      <xdr:nvCxnSpPr>
        <xdr:cNvPr id="1802260" name="Straight Connector 5">
          <a:extLst>
            <a:ext uri="{FF2B5EF4-FFF2-40B4-BE49-F238E27FC236}">
              <a16:creationId xmlns:a16="http://schemas.microsoft.com/office/drawing/2014/main" id="{00000000-0008-0000-0400-000014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69737288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283</xdr:row>
      <xdr:rowOff>95250</xdr:rowOff>
    </xdr:from>
    <xdr:to>
      <xdr:col>4</xdr:col>
      <xdr:colOff>866775</xdr:colOff>
      <xdr:row>283</xdr:row>
      <xdr:rowOff>171450</xdr:rowOff>
    </xdr:to>
    <xdr:cxnSp macro="">
      <xdr:nvCxnSpPr>
        <xdr:cNvPr id="1802261" name="Straight Connector 15">
          <a:extLst>
            <a:ext uri="{FF2B5EF4-FFF2-40B4-BE49-F238E27FC236}">
              <a16:creationId xmlns:a16="http://schemas.microsoft.com/office/drawing/2014/main" id="{00000000-0008-0000-0400-000015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8002905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283</xdr:row>
      <xdr:rowOff>0</xdr:rowOff>
    </xdr:from>
    <xdr:to>
      <xdr:col>4</xdr:col>
      <xdr:colOff>1095375</xdr:colOff>
      <xdr:row>283</xdr:row>
      <xdr:rowOff>180975</xdr:rowOff>
    </xdr:to>
    <xdr:cxnSp macro="">
      <xdr:nvCxnSpPr>
        <xdr:cNvPr id="1802262" name="Straight Connector 5">
          <a:extLst>
            <a:ext uri="{FF2B5EF4-FFF2-40B4-BE49-F238E27FC236}">
              <a16:creationId xmlns:a16="http://schemas.microsoft.com/office/drawing/2014/main" id="{00000000-0008-0000-0400-000016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7993856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35</xdr:row>
      <xdr:rowOff>95250</xdr:rowOff>
    </xdr:from>
    <xdr:to>
      <xdr:col>4</xdr:col>
      <xdr:colOff>866775</xdr:colOff>
      <xdr:row>35</xdr:row>
      <xdr:rowOff>171450</xdr:rowOff>
    </xdr:to>
    <xdr:cxnSp macro="">
      <xdr:nvCxnSpPr>
        <xdr:cNvPr id="18" name="Straight Connector 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1907313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35</xdr:row>
      <xdr:rowOff>0</xdr:rowOff>
    </xdr:from>
    <xdr:to>
      <xdr:col>4</xdr:col>
      <xdr:colOff>1095375</xdr:colOff>
      <xdr:row>35</xdr:row>
      <xdr:rowOff>180975</xdr:rowOff>
    </xdr:to>
    <xdr:cxnSp macro="">
      <xdr:nvCxnSpPr>
        <xdr:cNvPr id="19" name="Straight Connector 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1898264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35</xdr:row>
      <xdr:rowOff>95250</xdr:rowOff>
    </xdr:from>
    <xdr:to>
      <xdr:col>4</xdr:col>
      <xdr:colOff>866775</xdr:colOff>
      <xdr:row>35</xdr:row>
      <xdr:rowOff>171450</xdr:rowOff>
    </xdr:to>
    <xdr:cxnSp macro="">
      <xdr:nvCxnSpPr>
        <xdr:cNvPr id="20" name="Straight Connector 3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57482" y="1169334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35</xdr:row>
      <xdr:rowOff>0</xdr:rowOff>
    </xdr:from>
    <xdr:to>
      <xdr:col>4</xdr:col>
      <xdr:colOff>1095375</xdr:colOff>
      <xdr:row>35</xdr:row>
      <xdr:rowOff>180975</xdr:rowOff>
    </xdr:to>
    <xdr:cxnSp macro="">
      <xdr:nvCxnSpPr>
        <xdr:cNvPr id="21" name="Straight Connector 5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86069" y="1078847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51</xdr:row>
      <xdr:rowOff>95250</xdr:rowOff>
    </xdr:from>
    <xdr:to>
      <xdr:col>4</xdr:col>
      <xdr:colOff>866775</xdr:colOff>
      <xdr:row>51</xdr:row>
      <xdr:rowOff>171450</xdr:rowOff>
    </xdr:to>
    <xdr:cxnSp macro="">
      <xdr:nvCxnSpPr>
        <xdr:cNvPr id="22" name="Straight Connector 3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57482" y="1169334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51</xdr:row>
      <xdr:rowOff>0</xdr:rowOff>
    </xdr:from>
    <xdr:to>
      <xdr:col>4</xdr:col>
      <xdr:colOff>1095375</xdr:colOff>
      <xdr:row>51</xdr:row>
      <xdr:rowOff>180975</xdr:rowOff>
    </xdr:to>
    <xdr:cxnSp macro="">
      <xdr:nvCxnSpPr>
        <xdr:cNvPr id="23" name="Straight Connector 5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86069" y="1078847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90</xdr:row>
      <xdr:rowOff>95250</xdr:rowOff>
    </xdr:from>
    <xdr:to>
      <xdr:col>4</xdr:col>
      <xdr:colOff>866775</xdr:colOff>
      <xdr:row>90</xdr:row>
      <xdr:rowOff>171450</xdr:rowOff>
    </xdr:to>
    <xdr:cxnSp macro="">
      <xdr:nvCxnSpPr>
        <xdr:cNvPr id="24" name="Straight Connector 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57482" y="1169334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90</xdr:row>
      <xdr:rowOff>0</xdr:rowOff>
    </xdr:from>
    <xdr:to>
      <xdr:col>4</xdr:col>
      <xdr:colOff>1095375</xdr:colOff>
      <xdr:row>90</xdr:row>
      <xdr:rowOff>180975</xdr:rowOff>
    </xdr:to>
    <xdr:cxnSp macro="">
      <xdr:nvCxnSpPr>
        <xdr:cNvPr id="25" name="Straight Connector 5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86069" y="1078847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137</xdr:row>
      <xdr:rowOff>95250</xdr:rowOff>
    </xdr:from>
    <xdr:to>
      <xdr:col>4</xdr:col>
      <xdr:colOff>866775</xdr:colOff>
      <xdr:row>137</xdr:row>
      <xdr:rowOff>171450</xdr:rowOff>
    </xdr:to>
    <xdr:cxnSp macro="">
      <xdr:nvCxnSpPr>
        <xdr:cNvPr id="26" name="Straight Connector 3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57482" y="1169334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137</xdr:row>
      <xdr:rowOff>0</xdr:rowOff>
    </xdr:from>
    <xdr:to>
      <xdr:col>4</xdr:col>
      <xdr:colOff>1095375</xdr:colOff>
      <xdr:row>137</xdr:row>
      <xdr:rowOff>180975</xdr:rowOff>
    </xdr:to>
    <xdr:cxnSp macro="">
      <xdr:nvCxnSpPr>
        <xdr:cNvPr id="27" name="Straight Connector 5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86069" y="1078847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174</xdr:row>
      <xdr:rowOff>95250</xdr:rowOff>
    </xdr:from>
    <xdr:to>
      <xdr:col>4</xdr:col>
      <xdr:colOff>866775</xdr:colOff>
      <xdr:row>174</xdr:row>
      <xdr:rowOff>171450</xdr:rowOff>
    </xdr:to>
    <xdr:cxnSp macro="">
      <xdr:nvCxnSpPr>
        <xdr:cNvPr id="28" name="Straight Connector 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57482" y="1169334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174</xdr:row>
      <xdr:rowOff>0</xdr:rowOff>
    </xdr:from>
    <xdr:to>
      <xdr:col>4</xdr:col>
      <xdr:colOff>1095375</xdr:colOff>
      <xdr:row>174</xdr:row>
      <xdr:rowOff>180975</xdr:rowOff>
    </xdr:to>
    <xdr:cxnSp macro="">
      <xdr:nvCxnSpPr>
        <xdr:cNvPr id="29" name="Straight Connector 5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86069" y="1078847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203</xdr:row>
      <xdr:rowOff>95250</xdr:rowOff>
    </xdr:from>
    <xdr:to>
      <xdr:col>4</xdr:col>
      <xdr:colOff>866775</xdr:colOff>
      <xdr:row>203</xdr:row>
      <xdr:rowOff>171450</xdr:rowOff>
    </xdr:to>
    <xdr:cxnSp macro="">
      <xdr:nvCxnSpPr>
        <xdr:cNvPr id="30" name="Straight Connector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57482" y="1169334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203</xdr:row>
      <xdr:rowOff>0</xdr:rowOff>
    </xdr:from>
    <xdr:to>
      <xdr:col>4</xdr:col>
      <xdr:colOff>1095375</xdr:colOff>
      <xdr:row>203</xdr:row>
      <xdr:rowOff>180975</xdr:rowOff>
    </xdr:to>
    <xdr:cxnSp macro="">
      <xdr:nvCxnSpPr>
        <xdr:cNvPr id="31" name="Straight Connector 5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86069" y="1078847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234</xdr:row>
      <xdr:rowOff>95250</xdr:rowOff>
    </xdr:from>
    <xdr:to>
      <xdr:col>4</xdr:col>
      <xdr:colOff>866775</xdr:colOff>
      <xdr:row>234</xdr:row>
      <xdr:rowOff>171450</xdr:rowOff>
    </xdr:to>
    <xdr:cxnSp macro="">
      <xdr:nvCxnSpPr>
        <xdr:cNvPr id="32" name="Straight Connector 3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57482" y="1169334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234</xdr:row>
      <xdr:rowOff>0</xdr:rowOff>
    </xdr:from>
    <xdr:to>
      <xdr:col>4</xdr:col>
      <xdr:colOff>1095375</xdr:colOff>
      <xdr:row>234</xdr:row>
      <xdr:rowOff>180975</xdr:rowOff>
    </xdr:to>
    <xdr:cxnSp macro="">
      <xdr:nvCxnSpPr>
        <xdr:cNvPr id="33" name="Straight Connector 5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86069" y="1078847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283</xdr:row>
      <xdr:rowOff>95250</xdr:rowOff>
    </xdr:from>
    <xdr:to>
      <xdr:col>4</xdr:col>
      <xdr:colOff>866775</xdr:colOff>
      <xdr:row>283</xdr:row>
      <xdr:rowOff>171450</xdr:rowOff>
    </xdr:to>
    <xdr:cxnSp macro="">
      <xdr:nvCxnSpPr>
        <xdr:cNvPr id="34" name="Straight Connector 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57482" y="1169334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283</xdr:row>
      <xdr:rowOff>0</xdr:rowOff>
    </xdr:from>
    <xdr:to>
      <xdr:col>4</xdr:col>
      <xdr:colOff>1095375</xdr:colOff>
      <xdr:row>283</xdr:row>
      <xdr:rowOff>180975</xdr:rowOff>
    </xdr:to>
    <xdr:cxnSp macro="">
      <xdr:nvCxnSpPr>
        <xdr:cNvPr id="35" name="Straight Connector 5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86069" y="1078847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</xdr:row>
      <xdr:rowOff>9525</xdr:rowOff>
    </xdr:from>
    <xdr:to>
      <xdr:col>0</xdr:col>
      <xdr:colOff>1609725</xdr:colOff>
      <xdr:row>10</xdr:row>
      <xdr:rowOff>0</xdr:rowOff>
    </xdr:to>
    <xdr:sp macro="" textlink="">
      <xdr:nvSpPr>
        <xdr:cNvPr id="4553" name="Line 61">
          <a:extLst>
            <a:ext uri="{FF2B5EF4-FFF2-40B4-BE49-F238E27FC236}">
              <a16:creationId xmlns:a16="http://schemas.microsoft.com/office/drawing/2014/main" id="{00000000-0008-0000-0500-0000C9110000}"/>
            </a:ext>
          </a:extLst>
        </xdr:cNvPr>
        <xdr:cNvSpPr>
          <a:spLocks noChangeShapeType="1"/>
        </xdr:cNvSpPr>
      </xdr:nvSpPr>
      <xdr:spPr bwMode="auto">
        <a:xfrm flipV="1">
          <a:off x="9525" y="1847850"/>
          <a:ext cx="771525" cy="742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1609725</xdr:colOff>
      <xdr:row>29</xdr:row>
      <xdr:rowOff>0</xdr:rowOff>
    </xdr:to>
    <xdr:sp macro="" textlink="">
      <xdr:nvSpPr>
        <xdr:cNvPr id="4554" name="Line 61">
          <a:extLst>
            <a:ext uri="{FF2B5EF4-FFF2-40B4-BE49-F238E27FC236}">
              <a16:creationId xmlns:a16="http://schemas.microsoft.com/office/drawing/2014/main" id="{00000000-0008-0000-0500-0000CA110000}"/>
            </a:ext>
          </a:extLst>
        </xdr:cNvPr>
        <xdr:cNvSpPr>
          <a:spLocks noChangeShapeType="1"/>
        </xdr:cNvSpPr>
      </xdr:nvSpPr>
      <xdr:spPr bwMode="auto">
        <a:xfrm flipV="1">
          <a:off x="9525" y="9277350"/>
          <a:ext cx="771525" cy="742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1609725</xdr:colOff>
      <xdr:row>52</xdr:row>
      <xdr:rowOff>0</xdr:rowOff>
    </xdr:to>
    <xdr:sp macro="" textlink="">
      <xdr:nvSpPr>
        <xdr:cNvPr id="4555" name="Line 61">
          <a:extLst>
            <a:ext uri="{FF2B5EF4-FFF2-40B4-BE49-F238E27FC236}">
              <a16:creationId xmlns:a16="http://schemas.microsoft.com/office/drawing/2014/main" id="{00000000-0008-0000-0500-0000CB110000}"/>
            </a:ext>
          </a:extLst>
        </xdr:cNvPr>
        <xdr:cNvSpPr>
          <a:spLocks noChangeShapeType="1"/>
        </xdr:cNvSpPr>
      </xdr:nvSpPr>
      <xdr:spPr bwMode="auto">
        <a:xfrm flipV="1">
          <a:off x="9525" y="17154525"/>
          <a:ext cx="771525" cy="742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1609725</xdr:colOff>
      <xdr:row>76</xdr:row>
      <xdr:rowOff>0</xdr:rowOff>
    </xdr:to>
    <xdr:sp macro="" textlink="">
      <xdr:nvSpPr>
        <xdr:cNvPr id="4556" name="Line 61">
          <a:extLst>
            <a:ext uri="{FF2B5EF4-FFF2-40B4-BE49-F238E27FC236}">
              <a16:creationId xmlns:a16="http://schemas.microsoft.com/office/drawing/2014/main" id="{00000000-0008-0000-0500-0000CC110000}"/>
            </a:ext>
          </a:extLst>
        </xdr:cNvPr>
        <xdr:cNvSpPr>
          <a:spLocks noChangeShapeType="1"/>
        </xdr:cNvSpPr>
      </xdr:nvSpPr>
      <xdr:spPr bwMode="auto">
        <a:xfrm flipV="1">
          <a:off x="9525" y="23888700"/>
          <a:ext cx="771525" cy="742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54</xdr:row>
      <xdr:rowOff>38100</xdr:rowOff>
    </xdr:from>
    <xdr:to>
      <xdr:col>9</xdr:col>
      <xdr:colOff>514350</xdr:colOff>
      <xdr:row>63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64</xdr:row>
      <xdr:rowOff>38100</xdr:rowOff>
    </xdr:from>
    <xdr:to>
      <xdr:col>9</xdr:col>
      <xdr:colOff>542925</xdr:colOff>
      <xdr:row>73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95250</xdr:colOff>
      <xdr:row>54</xdr:row>
      <xdr:rowOff>38100</xdr:rowOff>
    </xdr:from>
    <xdr:to>
      <xdr:col>19</xdr:col>
      <xdr:colOff>800100</xdr:colOff>
      <xdr:row>63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64</xdr:row>
      <xdr:rowOff>76200</xdr:rowOff>
    </xdr:from>
    <xdr:to>
      <xdr:col>19</xdr:col>
      <xdr:colOff>828675</xdr:colOff>
      <xdr:row>73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85725</xdr:colOff>
      <xdr:row>74</xdr:row>
      <xdr:rowOff>66675</xdr:rowOff>
    </xdr:from>
    <xdr:to>
      <xdr:col>9</xdr:col>
      <xdr:colOff>542925</xdr:colOff>
      <xdr:row>85</xdr:row>
      <xdr:rowOff>57150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76200</xdr:colOff>
      <xdr:row>74</xdr:row>
      <xdr:rowOff>47625</xdr:rowOff>
    </xdr:from>
    <xdr:to>
      <xdr:col>19</xdr:col>
      <xdr:colOff>838200</xdr:colOff>
      <xdr:row>85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5</xdr:row>
      <xdr:rowOff>180975</xdr:rowOff>
    </xdr:from>
    <xdr:to>
      <xdr:col>10</xdr:col>
      <xdr:colOff>0</xdr:colOff>
      <xdr:row>6</xdr:row>
      <xdr:rowOff>200025</xdr:rowOff>
    </xdr:to>
    <xdr:sp macro="" textlink="">
      <xdr:nvSpPr>
        <xdr:cNvPr id="8" name="Line 1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ShapeType="1"/>
        </xdr:cNvSpPr>
      </xdr:nvSpPr>
      <xdr:spPr bwMode="auto">
        <a:xfrm>
          <a:off x="5934075" y="1171575"/>
          <a:ext cx="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5</xdr:row>
      <xdr:rowOff>180975</xdr:rowOff>
    </xdr:from>
    <xdr:to>
      <xdr:col>12</xdr:col>
      <xdr:colOff>0</xdr:colOff>
      <xdr:row>7</xdr:row>
      <xdr:rowOff>19050</xdr:rowOff>
    </xdr:to>
    <xdr:sp macro="" textlink="">
      <xdr:nvSpPr>
        <xdr:cNvPr id="9" name="Line 1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ShapeType="1"/>
        </xdr:cNvSpPr>
      </xdr:nvSpPr>
      <xdr:spPr bwMode="auto">
        <a:xfrm>
          <a:off x="7153275" y="1171575"/>
          <a:ext cx="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0.02591</cdr:y>
    </cdr:from>
    <cdr:to>
      <cdr:x>0.8715</cdr:x>
      <cdr:y>0.02591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800" y="50800"/>
          <a:ext cx="496617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47625</xdr:rowOff>
    </xdr:from>
    <xdr:to>
      <xdr:col>5</xdr:col>
      <xdr:colOff>76199</xdr:colOff>
      <xdr:row>48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2" t="5774" r="12499" b="10420"/>
        <a:stretch/>
      </xdr:blipFill>
      <xdr:spPr>
        <a:xfrm>
          <a:off x="133349" y="47625"/>
          <a:ext cx="5895975" cy="84296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133350</xdr:colOff>
      <xdr:row>48</xdr:row>
      <xdr:rowOff>133350</xdr:rowOff>
    </xdr:from>
    <xdr:to>
      <xdr:col>5</xdr:col>
      <xdr:colOff>85725</xdr:colOff>
      <xdr:row>99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5" t="5516" r="12714" b="12381"/>
        <a:stretch/>
      </xdr:blipFill>
      <xdr:spPr>
        <a:xfrm>
          <a:off x="133350" y="8534400"/>
          <a:ext cx="5905500" cy="8258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250369</xdr:colOff>
      <xdr:row>7</xdr:row>
      <xdr:rowOff>0</xdr:rowOff>
    </xdr:from>
    <xdr:to>
      <xdr:col>35</xdr:col>
      <xdr:colOff>41958</xdr:colOff>
      <xdr:row>69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3762" y="1143000"/>
          <a:ext cx="7139446" cy="1014276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438471</xdr:colOff>
      <xdr:row>7</xdr:row>
      <xdr:rowOff>22091</xdr:rowOff>
    </xdr:from>
    <xdr:to>
      <xdr:col>23</xdr:col>
      <xdr:colOff>227339</xdr:colOff>
      <xdr:row>69</xdr:row>
      <xdr:rowOff>31617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4007" y="1165091"/>
          <a:ext cx="7136725" cy="1013324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7</xdr:row>
      <xdr:rowOff>27214</xdr:rowOff>
    </xdr:from>
    <xdr:to>
      <xdr:col>11</xdr:col>
      <xdr:colOff>403910</xdr:colOff>
      <xdr:row>69</xdr:row>
      <xdr:rowOff>46264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0214"/>
          <a:ext cx="7139446" cy="1014276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38100</xdr:rowOff>
    </xdr:from>
    <xdr:to>
      <xdr:col>11</xdr:col>
      <xdr:colOff>486914</xdr:colOff>
      <xdr:row>65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23875"/>
          <a:ext cx="7106789" cy="100584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6;&#51008;\DREI\WINDOWS\TEMP\Cp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50864;\&#51221;&#44397;&#51060;%20&#44732;\EXCEL\&#44592;&#53440;\XLS\CP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6;&#51008;\DREI\EXCEL\&#44592;&#53440;\XLS\CP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UALITY\PC-STUDY\50MT\PC-RUN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adprofile\e\SPC\ENGINE%20GEAR&amp;%20TOOTHED%20CROWN-SPC-APR-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vborkute/AppData/Local/Microsoft/Windows/Temporary%20Internet%20Files/Content.Outlook/GNRJD9M1/PPAPForms4thEdi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ality%20Control\Customer%20Quality\PPAP\Endurance\4.EG%20ENDUR%2024T\PPAP%20ENGINE%20GEAR%20ASSY(C30400401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000"/>
      <sheetName val="000000"/>
      <sheetName val="100000"/>
      <sheetName val="0.05"/>
      <sheetName val="40.024"/>
      <sheetName val="22.205"/>
      <sheetName val="126.255"/>
      <sheetName val="CP%계산"/>
      <sheetName val="PP DATA"/>
      <sheetName val="DATA"/>
      <sheetName val="Var.GRR"/>
      <sheetName val="PRR&amp;D04-P1"/>
      <sheetName val="No Material"/>
      <sheetName val="ENGINE_LOSS"/>
      <sheetName val="事務所引越見積書"/>
      <sheetName val="Sheet8"/>
      <sheetName val="J"/>
      <sheetName val="com_cutWm21"/>
      <sheetName val="MOTO"/>
      <sheetName val="washer"/>
      <sheetName val="Sheet1"/>
      <sheetName val="Sheet2"/>
      <sheetName val="Sheet3"/>
      <sheetName val="Var.GRR P6"/>
      <sheetName val="CAPA"/>
      <sheetName val="SPC 10.10 + 0.20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D5" t="str">
            <v>PROCESS PERFOMANCE STUDY</v>
          </cell>
        </row>
        <row r="7">
          <cell r="D7" t="str">
            <v>P/NO:</v>
          </cell>
          <cell r="E7">
            <v>715004</v>
          </cell>
          <cell r="H7" t="str">
            <v>USL :</v>
          </cell>
          <cell r="I7">
            <v>126.255</v>
          </cell>
          <cell r="J7" t="str">
            <v xml:space="preserve"> </v>
          </cell>
          <cell r="K7" t="str">
            <v>INSP :</v>
          </cell>
          <cell r="L7" t="str">
            <v>강영준</v>
          </cell>
        </row>
        <row r="8">
          <cell r="D8" t="str">
            <v>P/NAME:</v>
          </cell>
          <cell r="E8" t="str">
            <v>FRONT-HEAD</v>
          </cell>
          <cell r="H8" t="str">
            <v>LSL :</v>
          </cell>
          <cell r="I8">
            <v>126.075</v>
          </cell>
          <cell r="J8" t="str">
            <v xml:space="preserve"> </v>
          </cell>
          <cell r="K8" t="str">
            <v>DATE :</v>
          </cell>
          <cell r="L8" t="str">
            <v>`01.9.20</v>
          </cell>
        </row>
        <row r="9">
          <cell r="D9" t="str">
            <v>PROCESS:</v>
          </cell>
          <cell r="E9">
            <v>10</v>
          </cell>
          <cell r="H9" t="str">
            <v>TOL :</v>
          </cell>
          <cell r="I9">
            <v>0.17999999999999261</v>
          </cell>
          <cell r="K9" t="str">
            <v>MIN UNIT :</v>
          </cell>
          <cell r="L9">
            <v>5.0000000000000001E-3</v>
          </cell>
        </row>
        <row r="10">
          <cell r="D10" t="str">
            <v>ITEM:</v>
          </cell>
          <cell r="E10" t="str">
            <v>내경</v>
          </cell>
          <cell r="H10" t="str">
            <v>MEAN :</v>
          </cell>
          <cell r="I10">
            <v>126.16499999999999</v>
          </cell>
          <cell r="K10" t="str">
            <v>Xo :</v>
          </cell>
          <cell r="L10">
            <v>126.16</v>
          </cell>
        </row>
        <row r="11">
          <cell r="D11" t="str">
            <v>X1</v>
          </cell>
          <cell r="E11" t="str">
            <v>X2</v>
          </cell>
          <cell r="F11" t="str">
            <v>X3</v>
          </cell>
          <cell r="G11" t="str">
            <v>X4</v>
          </cell>
          <cell r="H11" t="str">
            <v>X5</v>
          </cell>
          <cell r="I11" t="str">
            <v>X6</v>
          </cell>
          <cell r="J11" t="str">
            <v>X7</v>
          </cell>
          <cell r="K11" t="str">
            <v>X8</v>
          </cell>
          <cell r="L11" t="str">
            <v>X9</v>
          </cell>
          <cell r="M11" t="str">
            <v>X10</v>
          </cell>
        </row>
        <row r="12">
          <cell r="D12">
            <v>126.173</v>
          </cell>
          <cell r="E12">
            <v>126.16199999999999</v>
          </cell>
          <cell r="F12">
            <v>126.17099999999999</v>
          </cell>
          <cell r="G12">
            <v>126.176</v>
          </cell>
          <cell r="H12">
            <v>126.179</v>
          </cell>
          <cell r="I12">
            <v>126.17099999999999</v>
          </cell>
          <cell r="J12">
            <v>126.178</v>
          </cell>
          <cell r="K12">
            <v>126.16499999999999</v>
          </cell>
          <cell r="L12">
            <v>126.176</v>
          </cell>
          <cell r="M12">
            <v>126.151</v>
          </cell>
        </row>
        <row r="13">
          <cell r="D13">
            <v>126.161</v>
          </cell>
          <cell r="E13">
            <v>126.176</v>
          </cell>
          <cell r="F13">
            <v>126.14699999999999</v>
          </cell>
          <cell r="G13">
            <v>126.17699999999999</v>
          </cell>
          <cell r="H13">
            <v>126.17099999999999</v>
          </cell>
          <cell r="I13">
            <v>126.17399999999999</v>
          </cell>
          <cell r="J13">
            <v>126.179</v>
          </cell>
          <cell r="K13">
            <v>126.16199999999999</v>
          </cell>
          <cell r="L13">
            <v>126.173</v>
          </cell>
          <cell r="M13">
            <v>126.17099999999999</v>
          </cell>
        </row>
        <row r="14">
          <cell r="D14">
            <v>126.16199999999999</v>
          </cell>
          <cell r="E14">
            <v>126.172</v>
          </cell>
          <cell r="F14">
            <v>126.173</v>
          </cell>
          <cell r="G14">
            <v>126.173</v>
          </cell>
          <cell r="H14">
            <v>126.178</v>
          </cell>
          <cell r="I14">
            <v>126.172</v>
          </cell>
          <cell r="J14">
            <v>126.16199999999999</v>
          </cell>
          <cell r="K14">
            <v>126.175</v>
          </cell>
          <cell r="L14">
            <v>126.152</v>
          </cell>
          <cell r="M14">
            <v>126.158</v>
          </cell>
        </row>
        <row r="15">
          <cell r="D15">
            <v>126.179</v>
          </cell>
          <cell r="E15">
            <v>126.151</v>
          </cell>
          <cell r="F15">
            <v>126.18299999999999</v>
          </cell>
          <cell r="G15">
            <v>126.185</v>
          </cell>
          <cell r="H15">
            <v>126.172</v>
          </cell>
          <cell r="I15">
            <v>126.163</v>
          </cell>
          <cell r="J15">
            <v>126.173</v>
          </cell>
          <cell r="K15">
            <v>126.175</v>
          </cell>
          <cell r="L15">
            <v>126.18299999999999</v>
          </cell>
          <cell r="M15">
            <v>126.176</v>
          </cell>
        </row>
        <row r="16">
          <cell r="D16">
            <v>126.155</v>
          </cell>
          <cell r="E16">
            <v>126.172</v>
          </cell>
          <cell r="F16">
            <v>126.18599999999999</v>
          </cell>
          <cell r="G16">
            <v>126.172</v>
          </cell>
          <cell r="H16">
            <v>126.15599999999999</v>
          </cell>
          <cell r="I16">
            <v>126.175</v>
          </cell>
          <cell r="J16">
            <v>126.172</v>
          </cell>
          <cell r="K16">
            <v>126.143</v>
          </cell>
          <cell r="L16">
            <v>126.166</v>
          </cell>
          <cell r="M16">
            <v>126.161</v>
          </cell>
        </row>
        <row r="17">
          <cell r="D17">
            <v>126.169</v>
          </cell>
          <cell r="E17">
            <v>126.173</v>
          </cell>
          <cell r="F17">
            <v>126.16199999999999</v>
          </cell>
          <cell r="G17">
            <v>126.175</v>
          </cell>
          <cell r="H17">
            <v>126.19</v>
          </cell>
          <cell r="I17">
            <v>126.161</v>
          </cell>
          <cell r="J17">
            <v>126.18299999999999</v>
          </cell>
          <cell r="K17">
            <v>126.17099999999999</v>
          </cell>
          <cell r="L17">
            <v>126.172</v>
          </cell>
          <cell r="M17">
            <v>126.179</v>
          </cell>
        </row>
        <row r="18">
          <cell r="D18">
            <v>126.163</v>
          </cell>
          <cell r="E18">
            <v>126.172</v>
          </cell>
          <cell r="F18">
            <v>126.173</v>
          </cell>
          <cell r="G18">
            <v>126.15299999999999</v>
          </cell>
          <cell r="H18">
            <v>126.176</v>
          </cell>
          <cell r="I18">
            <v>126.164</v>
          </cell>
          <cell r="J18">
            <v>126.17099999999999</v>
          </cell>
          <cell r="K18">
            <v>126.176</v>
          </cell>
          <cell r="L18">
            <v>126.176</v>
          </cell>
          <cell r="M18">
            <v>126.18299999999999</v>
          </cell>
        </row>
        <row r="19">
          <cell r="D19">
            <v>126.169</v>
          </cell>
          <cell r="E19">
            <v>126.172</v>
          </cell>
          <cell r="F19">
            <v>126.166</v>
          </cell>
          <cell r="G19">
            <v>126.166</v>
          </cell>
          <cell r="H19">
            <v>126.173</v>
          </cell>
          <cell r="I19">
            <v>126.172</v>
          </cell>
          <cell r="J19">
            <v>126.151</v>
          </cell>
          <cell r="K19">
            <v>126.164</v>
          </cell>
          <cell r="L19">
            <v>126.176</v>
          </cell>
          <cell r="M19">
            <v>126.16</v>
          </cell>
        </row>
        <row r="20">
          <cell r="D20">
            <v>126.17099999999999</v>
          </cell>
          <cell r="E20">
            <v>126.17099999999999</v>
          </cell>
          <cell r="F20">
            <v>126.173</v>
          </cell>
          <cell r="G20">
            <v>126.164</v>
          </cell>
          <cell r="H20">
            <v>126.172</v>
          </cell>
          <cell r="I20">
            <v>126.16</v>
          </cell>
          <cell r="J20">
            <v>126.17099999999999</v>
          </cell>
          <cell r="K20">
            <v>126.172</v>
          </cell>
          <cell r="L20">
            <v>126.154</v>
          </cell>
          <cell r="M20">
            <v>126.16</v>
          </cell>
        </row>
        <row r="21">
          <cell r="D21">
            <v>126.179</v>
          </cell>
          <cell r="E21">
            <v>126.184</v>
          </cell>
          <cell r="F21">
            <v>126.176</v>
          </cell>
          <cell r="G21">
            <v>126.14999999999999</v>
          </cell>
          <cell r="H21">
            <v>126.169</v>
          </cell>
          <cell r="I21">
            <v>126.172</v>
          </cell>
          <cell r="J21">
            <v>126.17099999999999</v>
          </cell>
          <cell r="K21">
            <v>126.161</v>
          </cell>
          <cell r="L21">
            <v>126.173</v>
          </cell>
          <cell r="M21">
            <v>126.16</v>
          </cell>
        </row>
        <row r="22">
          <cell r="D22" t="str">
            <v xml:space="preserve"> </v>
          </cell>
          <cell r="E22" t="str">
            <v xml:space="preserve"> </v>
          </cell>
          <cell r="F22" t="str">
            <v xml:space="preserve"> </v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</row>
        <row r="23">
          <cell r="D23" t="str">
            <v xml:space="preserve"> </v>
          </cell>
          <cell r="E23" t="str">
            <v xml:space="preserve"> </v>
          </cell>
          <cell r="F23" t="str">
            <v xml:space="preserve"> </v>
          </cell>
          <cell r="G23" t="str">
            <v xml:space="preserve"> </v>
          </cell>
          <cell r="H23" t="str">
            <v xml:space="preserve"> </v>
          </cell>
          <cell r="I23" t="str">
            <v xml:space="preserve"> </v>
          </cell>
          <cell r="J23" t="str">
            <v xml:space="preserve"> 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</row>
        <row r="24">
          <cell r="D24" t="str">
            <v xml:space="preserve"> </v>
          </cell>
          <cell r="E24" t="str">
            <v xml:space="preserve"> </v>
          </cell>
          <cell r="F24" t="str">
            <v xml:space="preserve"> </v>
          </cell>
          <cell r="G24" t="str">
            <v xml:space="preserve"> </v>
          </cell>
          <cell r="H24" t="str">
            <v xml:space="preserve"> </v>
          </cell>
          <cell r="I24" t="str">
            <v xml:space="preserve"> </v>
          </cell>
          <cell r="J24" t="str">
            <v xml:space="preserve"> </v>
          </cell>
          <cell r="K24" t="str">
            <v xml:space="preserve"> </v>
          </cell>
          <cell r="L24" t="str">
            <v xml:space="preserve"> </v>
          </cell>
          <cell r="M24" t="str">
            <v xml:space="preserve"> </v>
          </cell>
        </row>
        <row r="25">
          <cell r="D25" t="str">
            <v xml:space="preserve"> </v>
          </cell>
          <cell r="E25" t="str">
            <v xml:space="preserve"> </v>
          </cell>
          <cell r="F25" t="str">
            <v xml:space="preserve"> </v>
          </cell>
          <cell r="G25" t="str">
            <v xml:space="preserve"> </v>
          </cell>
          <cell r="H25" t="str">
            <v xml:space="preserve"> </v>
          </cell>
          <cell r="I25" t="str">
            <v xml:space="preserve"> </v>
          </cell>
          <cell r="J25" t="str">
            <v xml:space="preserve"> </v>
          </cell>
          <cell r="K25" t="str">
            <v xml:space="preserve"> </v>
          </cell>
          <cell r="L25" t="str">
            <v xml:space="preserve"> </v>
          </cell>
          <cell r="M25" t="str">
            <v xml:space="preserve"> </v>
          </cell>
        </row>
        <row r="26">
          <cell r="D26" t="str">
            <v xml:space="preserve"> </v>
          </cell>
          <cell r="E26" t="str">
            <v xml:space="preserve"> </v>
          </cell>
          <cell r="F26" t="str">
            <v xml:space="preserve"> </v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</row>
        <row r="27">
          <cell r="D27" t="str">
            <v xml:space="preserve"> </v>
          </cell>
          <cell r="E27" t="str">
            <v xml:space="preserve"> </v>
          </cell>
          <cell r="F27" t="str">
            <v xml:space="preserve"> </v>
          </cell>
          <cell r="G27" t="str">
            <v xml:space="preserve"> </v>
          </cell>
          <cell r="H27" t="str">
            <v xml:space="preserve"> </v>
          </cell>
          <cell r="I27" t="str">
            <v xml:space="preserve"> </v>
          </cell>
          <cell r="J27" t="str">
            <v xml:space="preserve"> </v>
          </cell>
          <cell r="K27" t="str">
            <v xml:space="preserve"> </v>
          </cell>
          <cell r="L27" t="str">
            <v xml:space="preserve"> </v>
          </cell>
          <cell r="M27" t="str">
            <v xml:space="preserve"> </v>
          </cell>
        </row>
        <row r="28"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</row>
        <row r="29">
          <cell r="D29" t="str">
            <v xml:space="preserve"> </v>
          </cell>
          <cell r="E29" t="str">
            <v xml:space="preserve"> </v>
          </cell>
          <cell r="F29" t="str">
            <v xml:space="preserve"> </v>
          </cell>
          <cell r="G29" t="str">
            <v xml:space="preserve"> </v>
          </cell>
          <cell r="H29" t="str">
            <v xml:space="preserve"> </v>
          </cell>
          <cell r="I29" t="str">
            <v xml:space="preserve"> </v>
          </cell>
          <cell r="J29" t="str">
            <v xml:space="preserve"> </v>
          </cell>
          <cell r="K29" t="str">
            <v xml:space="preserve"> </v>
          </cell>
          <cell r="L29" t="str">
            <v xml:space="preserve"> </v>
          </cell>
          <cell r="M29" t="str">
            <v xml:space="preserve"> </v>
          </cell>
        </row>
        <row r="30">
          <cell r="D30" t="str">
            <v xml:space="preserve"> </v>
          </cell>
          <cell r="E30" t="str">
            <v xml:space="preserve"> </v>
          </cell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</row>
        <row r="31">
          <cell r="D31" t="str">
            <v xml:space="preserve"> </v>
          </cell>
          <cell r="E31" t="str">
            <v xml:space="preserve"> </v>
          </cell>
          <cell r="F31" t="str">
            <v xml:space="preserve"> </v>
          </cell>
          <cell r="G31" t="str">
            <v xml:space="preserve"> </v>
          </cell>
          <cell r="H31" t="str">
            <v xml:space="preserve"> </v>
          </cell>
          <cell r="I31" t="str">
            <v xml:space="preserve"> </v>
          </cell>
          <cell r="J31" t="str">
            <v xml:space="preserve"> 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</row>
        <row r="32">
          <cell r="D32" t="str">
            <v>AVG =</v>
          </cell>
          <cell r="E32">
            <v>126.16942</v>
          </cell>
          <cell r="G32" t="str">
            <v>MIN =</v>
          </cell>
          <cell r="H32">
            <v>126.143</v>
          </cell>
          <cell r="J32" t="str">
            <v>MAX =</v>
          </cell>
          <cell r="K32">
            <v>126.19</v>
          </cell>
          <cell r="L32" t="str">
            <v>N =</v>
          </cell>
          <cell r="M32">
            <v>100</v>
          </cell>
        </row>
        <row r="33">
          <cell r="D33" t="str">
            <v xml:space="preserve">     σ = </v>
          </cell>
          <cell r="E33">
            <v>9.2082308372192188E-3</v>
          </cell>
          <cell r="G33" t="str">
            <v xml:space="preserve">    Pp =</v>
          </cell>
          <cell r="H33">
            <v>3.2579548156786249</v>
          </cell>
          <cell r="J33" t="str">
            <v>Ppk =</v>
          </cell>
          <cell r="K33">
            <v>3.0979530347304727</v>
          </cell>
          <cell r="L33" t="str">
            <v xml:space="preserve">     k =</v>
          </cell>
          <cell r="M33">
            <v>4.9111111111227623E-2</v>
          </cell>
        </row>
        <row r="34">
          <cell r="G34" t="str">
            <v xml:space="preserve">   PC% =</v>
          </cell>
          <cell r="H34">
            <v>0.30694102790731986</v>
          </cell>
          <cell r="J34" t="str">
            <v xml:space="preserve">  PCk% =</v>
          </cell>
          <cell r="K34">
            <v>0.32279378957305649</v>
          </cell>
        </row>
        <row r="35">
          <cell r="D35" t="str">
            <v xml:space="preserve">    OUT OF UPPER SPEC =</v>
          </cell>
          <cell r="G35">
            <v>0</v>
          </cell>
          <cell r="I35" t="str">
            <v xml:space="preserve">  OUT OF LOWER SPEC   =</v>
          </cell>
          <cell r="L35">
            <v>0</v>
          </cell>
        </row>
        <row r="36">
          <cell r="D36" t="str">
            <v xml:space="preserve">             KURTOSIS =</v>
          </cell>
          <cell r="G36">
            <v>3.175765616397987</v>
          </cell>
          <cell r="I36" t="str">
            <v xml:space="preserve">             SKEWNESS =</v>
          </cell>
          <cell r="L36">
            <v>-0.59025159573519359</v>
          </cell>
        </row>
        <row r="37">
          <cell r="D37" t="str">
            <v xml:space="preserve">   SPREAD RANGE(6σ)  =</v>
          </cell>
          <cell r="G37">
            <v>126.14179530748835</v>
          </cell>
          <cell r="H37" t="str">
            <v>~</v>
          </cell>
          <cell r="I37">
            <v>126.19704469251165</v>
          </cell>
        </row>
        <row r="39">
          <cell r="D39" t="str">
            <v>DISTRIBUTION CURVE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%계산"/>
      <sheetName val="126.255"/>
      <sheetName val="Summary"/>
      <sheetName val="CUSTOMER GROUP WISE"/>
      <sheetName val="BASEDATA"/>
      <sheetName val="MANAGEMENT"/>
      <sheetName val="No Material"/>
      <sheetName val="Sheet1"/>
      <sheetName val="Bajaj Items"/>
      <sheetName val="Pres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%계산"/>
      <sheetName val="tesa micro hite"/>
      <sheetName val="CPK"/>
      <sheetName val="BUDGET"/>
      <sheetName val="BASEDATA"/>
      <sheetName val="Sheet1"/>
      <sheetName val="Aug_03_quality"/>
      <sheetName val="DATA SPGR14"/>
      <sheetName val="Rough sheet-1"/>
      <sheetName val="NAV000"/>
      <sheetName val="000000"/>
      <sheetName val="100000"/>
      <sheetName val="0.05"/>
      <sheetName val="40.024"/>
      <sheetName val="22.205"/>
      <sheetName val="126.255"/>
      <sheetName val="CP%계산"/>
      <sheetName val="PP DATA"/>
      <sheetName val="DATA"/>
      <sheetName val="Var.GRR P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c. 0 ~ 0.15"/>
      <sheetName val="PC-RUN1"/>
    </sheetNames>
    <definedNames>
      <definedName name="Button84_Click"/>
    </defined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AR"/>
      <sheetName val="APPROVAL REQUEST"/>
      <sheetName val="Dia.27"/>
      <sheetName val="ENGINE GR C.LENGTH -APR-2015"/>
      <sheetName val="ENGINE GEAR  ID-APR-2015"/>
      <sheetName val="TOOTHED CROWN-OD-APR-2015"/>
      <sheetName val="TOOTHED CROWN -ID-APR-2015"/>
    </sheetNames>
    <sheetDataSet>
      <sheetData sheetId="0"/>
      <sheetData sheetId="1"/>
      <sheetData sheetId="2"/>
      <sheetData sheetId="3">
        <row r="15">
          <cell r="A15" t="str">
            <v>RANGE</v>
          </cell>
        </row>
      </sheetData>
      <sheetData sheetId="4">
        <row r="15">
          <cell r="A15" t="str">
            <v>RANGE</v>
          </cell>
          <cell r="B15">
            <v>3.0000000000001137E-3</v>
          </cell>
          <cell r="C15">
            <v>6.0000000000002274E-3</v>
          </cell>
          <cell r="D15">
            <v>3.0000000000001137E-3</v>
          </cell>
          <cell r="E15">
            <v>4.9999999999990052E-3</v>
          </cell>
          <cell r="F15">
            <v>5.000000000002558E-3</v>
          </cell>
          <cell r="G15">
            <v>3.0000000000001137E-3</v>
          </cell>
          <cell r="H15">
            <v>4.9999999999990052E-3</v>
          </cell>
          <cell r="I15">
            <v>3.0000000000001137E-3</v>
          </cell>
          <cell r="J15">
            <v>4.0000000000013358E-3</v>
          </cell>
          <cell r="K15">
            <v>3.0000000000001137E-3</v>
          </cell>
        </row>
        <row r="16">
          <cell r="A16" t="str">
            <v>AVG.</v>
          </cell>
          <cell r="B16">
            <v>30.2212</v>
          </cell>
          <cell r="C16">
            <v>30.221000000000004</v>
          </cell>
          <cell r="D16">
            <v>30.220199999999998</v>
          </cell>
          <cell r="E16">
            <v>30.220999999999997</v>
          </cell>
          <cell r="F16">
            <v>30.2194</v>
          </cell>
          <cell r="G16">
            <v>30.224200000000003</v>
          </cell>
          <cell r="H16">
            <v>30.221399999999999</v>
          </cell>
          <cell r="I16">
            <v>30.220400000000001</v>
          </cell>
          <cell r="J16">
            <v>30.222000000000001</v>
          </cell>
          <cell r="K16">
            <v>30.221000000000004</v>
          </cell>
        </row>
        <row r="17">
          <cell r="Q17" t="str">
            <v>FREQ.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1</v>
          </cell>
        </row>
        <row r="21">
          <cell r="Q21">
            <v>1</v>
          </cell>
        </row>
        <row r="22">
          <cell r="Q22">
            <v>19</v>
          </cell>
        </row>
        <row r="23">
          <cell r="Q23">
            <v>16</v>
          </cell>
        </row>
        <row r="24">
          <cell r="Q24">
            <v>12</v>
          </cell>
        </row>
        <row r="25">
          <cell r="Q25">
            <v>1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</sheetData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Info"/>
      <sheetName val="AAR"/>
      <sheetName val="PTR"/>
      <sheetName val="MTR"/>
      <sheetName val="DTR"/>
      <sheetName val="PSW"/>
    </sheetNames>
    <sheetDataSet>
      <sheetData sheetId="0" refreshError="1">
        <row r="4">
          <cell r="A4" t="str">
            <v>Part Number</v>
          </cell>
          <cell r="B4" t="str">
            <v>Cust Part No</v>
          </cell>
          <cell r="C4" t="str">
            <v>Part Name</v>
          </cell>
          <cell r="D4" t="str">
            <v>Drawing Number</v>
          </cell>
          <cell r="E4" t="str">
            <v>Rev Level</v>
          </cell>
          <cell r="F4" t="str">
            <v>Rev Date</v>
          </cell>
          <cell r="G4" t="str">
            <v>Part Weight (kg)</v>
          </cell>
          <cell r="H4" t="str">
            <v>Application</v>
          </cell>
          <cell r="I4" t="str">
            <v>Org Name</v>
          </cell>
          <cell r="J4" t="str">
            <v>Org Street Address</v>
          </cell>
          <cell r="K4" t="str">
            <v>City</v>
          </cell>
          <cell r="L4" t="str">
            <v>Region</v>
          </cell>
          <cell r="M4" t="str">
            <v>Country</v>
          </cell>
          <cell r="N4" t="str">
            <v>Zip</v>
          </cell>
          <cell r="O4" t="str">
            <v>Supplier Code</v>
          </cell>
          <cell r="P4" t="str">
            <v>Auth. Rep</v>
          </cell>
          <cell r="Q4" t="str">
            <v>Ph Number</v>
          </cell>
          <cell r="R4" t="str">
            <v>Fax Number</v>
          </cell>
          <cell r="S4" t="str">
            <v>Customer Name</v>
          </cell>
          <cell r="T4" t="str">
            <v>Buyer</v>
          </cell>
          <cell r="U4" t="str">
            <v>Buyer Code</v>
          </cell>
          <cell r="V4" t="str">
            <v>Lab/Insp Facility</v>
          </cell>
        </row>
        <row r="5">
          <cell r="A5" t="str">
            <v>Enter Your Part Number</v>
          </cell>
          <cell r="B5" t="str">
            <v xml:space="preserve">Enter Customer Part # </v>
          </cell>
          <cell r="C5" t="str">
            <v>Part Description</v>
          </cell>
          <cell r="D5" t="str">
            <v>Drg Number</v>
          </cell>
          <cell r="E5" t="str">
            <v>Enter Rev Level</v>
          </cell>
          <cell r="F5" t="str">
            <v>Enter Rev Date</v>
          </cell>
          <cell r="G5" t="str">
            <v>Enter Weight</v>
          </cell>
          <cell r="H5" t="str">
            <v>What Vehicles is this used on?</v>
          </cell>
          <cell r="I5" t="str">
            <v>Your Company Name</v>
          </cell>
          <cell r="J5" t="str">
            <v>Company Street Address</v>
          </cell>
          <cell r="K5" t="str">
            <v>City</v>
          </cell>
          <cell r="L5" t="str">
            <v>State</v>
          </cell>
          <cell r="M5" t="str">
            <v>Country</v>
          </cell>
          <cell r="N5" t="str">
            <v>ZIP</v>
          </cell>
          <cell r="O5" t="str">
            <v>Your Supplier Code</v>
          </cell>
          <cell r="P5" t="str">
            <v>Name of the Rep</v>
          </cell>
          <cell r="Q5" t="str">
            <v>Contact Ph Number</v>
          </cell>
          <cell r="R5" t="str">
            <v>Contact Fax Number</v>
          </cell>
          <cell r="S5" t="str">
            <v>Name of the Customer</v>
          </cell>
          <cell r="T5" t="str">
            <v>Enter Your Buyer's Name</v>
          </cell>
          <cell r="U5" t="str">
            <v>Buyer Code</v>
          </cell>
          <cell r="V5" t="str">
            <v>Lab/Insp Facility Used</v>
          </cell>
          <cell r="W5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W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3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7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mailto:hira.riyat@gmail.com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/>
    <pageSetUpPr fitToPage="1"/>
  </sheetPr>
  <dimension ref="B1:J22"/>
  <sheetViews>
    <sheetView view="pageBreakPreview" zoomScale="90" zoomScaleSheetLayoutView="90" workbookViewId="0">
      <selection activeCell="P15" sqref="P15"/>
    </sheetView>
  </sheetViews>
  <sheetFormatPr defaultRowHeight="12.75"/>
  <cols>
    <col min="1" max="1" width="1.28515625" customWidth="1"/>
  </cols>
  <sheetData>
    <row r="1" spans="2:10" ht="8.25" customHeight="1" thickBot="1"/>
    <row r="2" spans="2:10" ht="13.5" hidden="1" thickBot="1"/>
    <row r="3" spans="2:10" ht="35.25" thickTop="1">
      <c r="B3" s="508" t="s">
        <v>771</v>
      </c>
      <c r="C3" s="509"/>
      <c r="D3" s="509"/>
      <c r="E3" s="509"/>
      <c r="F3" s="509"/>
      <c r="G3" s="509"/>
      <c r="H3" s="509"/>
      <c r="I3" s="509"/>
      <c r="J3" s="510"/>
    </row>
    <row r="4" spans="2:10" ht="18">
      <c r="B4" s="511" t="s">
        <v>1024</v>
      </c>
      <c r="C4" s="512"/>
      <c r="D4" s="512"/>
      <c r="E4" s="512"/>
      <c r="F4" s="512"/>
      <c r="G4" s="512"/>
      <c r="H4" s="512"/>
      <c r="I4" s="512"/>
      <c r="J4" s="513"/>
    </row>
    <row r="5" spans="2:10" ht="18">
      <c r="B5" s="511" t="s">
        <v>772</v>
      </c>
      <c r="C5" s="512"/>
      <c r="D5" s="512"/>
      <c r="E5" s="512"/>
      <c r="F5" s="512"/>
      <c r="G5" s="512"/>
      <c r="H5" s="512"/>
      <c r="I5" s="512"/>
      <c r="J5" s="513"/>
    </row>
    <row r="6" spans="2:10" ht="15">
      <c r="B6" s="230"/>
      <c r="C6" s="229"/>
      <c r="D6" s="229"/>
      <c r="E6" s="229"/>
      <c r="F6" s="229"/>
      <c r="G6" s="229"/>
      <c r="H6" s="229"/>
      <c r="I6" s="229"/>
      <c r="J6" s="231"/>
    </row>
    <row r="7" spans="2:10" ht="15">
      <c r="B7" s="230"/>
      <c r="C7" s="229"/>
      <c r="D7" s="229"/>
      <c r="E7" s="229"/>
      <c r="F7" s="229"/>
      <c r="G7" s="229"/>
      <c r="H7" s="229"/>
      <c r="I7" s="229"/>
      <c r="J7" s="231"/>
    </row>
    <row r="8" spans="2:10" ht="15">
      <c r="B8" s="230"/>
      <c r="C8" s="229"/>
      <c r="D8" s="229"/>
      <c r="E8" s="229"/>
      <c r="F8" s="229"/>
      <c r="G8" s="229"/>
      <c r="H8" s="229"/>
      <c r="I8" s="229"/>
      <c r="J8" s="231"/>
    </row>
    <row r="9" spans="2:10" ht="15">
      <c r="B9" s="230"/>
      <c r="C9" s="229"/>
      <c r="D9" s="229"/>
      <c r="E9" s="229"/>
      <c r="F9" s="229"/>
      <c r="G9" s="229"/>
      <c r="H9" s="229"/>
      <c r="I9" s="229"/>
      <c r="J9" s="231"/>
    </row>
    <row r="10" spans="2:10" ht="15">
      <c r="B10" s="230"/>
      <c r="C10" s="229"/>
      <c r="D10" s="229"/>
      <c r="E10" s="229"/>
      <c r="F10" s="229"/>
      <c r="G10" s="229"/>
      <c r="H10" s="229"/>
      <c r="I10" s="229"/>
      <c r="J10" s="231"/>
    </row>
    <row r="11" spans="2:10" ht="15">
      <c r="B11" s="230"/>
      <c r="C11" s="229"/>
      <c r="D11" s="229"/>
      <c r="E11" s="229"/>
      <c r="F11" s="229"/>
      <c r="G11" s="229"/>
      <c r="H11" s="229"/>
      <c r="I11" s="229"/>
      <c r="J11" s="231"/>
    </row>
    <row r="12" spans="2:10" ht="15">
      <c r="B12" s="230"/>
      <c r="C12" s="229"/>
      <c r="D12" s="229"/>
      <c r="E12" s="229"/>
      <c r="F12" s="229"/>
      <c r="G12" s="229"/>
      <c r="H12" s="229"/>
      <c r="I12" s="229"/>
      <c r="J12" s="231"/>
    </row>
    <row r="13" spans="2:10" ht="15">
      <c r="B13" s="230"/>
      <c r="C13" s="229"/>
      <c r="D13" s="229"/>
      <c r="E13" s="229"/>
      <c r="F13" s="229"/>
      <c r="G13" s="229"/>
      <c r="H13" s="229"/>
      <c r="I13" s="229"/>
      <c r="J13" s="231"/>
    </row>
    <row r="14" spans="2:10" ht="15">
      <c r="B14" s="230"/>
      <c r="C14" s="229"/>
      <c r="D14" s="229"/>
      <c r="E14" s="229"/>
      <c r="F14" s="229"/>
      <c r="G14" s="229"/>
      <c r="H14" s="229"/>
      <c r="I14" s="229"/>
      <c r="J14" s="231"/>
    </row>
    <row r="15" spans="2:10" ht="26.25">
      <c r="B15" s="230"/>
      <c r="C15" s="507" t="s">
        <v>773</v>
      </c>
      <c r="D15" s="507"/>
      <c r="E15" s="507"/>
      <c r="F15" s="507"/>
      <c r="G15" s="507"/>
      <c r="H15" s="507"/>
      <c r="I15" s="507"/>
      <c r="J15" s="231"/>
    </row>
    <row r="16" spans="2:10" ht="15">
      <c r="B16" s="230"/>
      <c r="C16" s="229"/>
      <c r="D16" s="229"/>
      <c r="E16" s="229"/>
      <c r="F16" s="229"/>
      <c r="G16" s="229"/>
      <c r="H16" s="229"/>
      <c r="I16" s="229"/>
      <c r="J16" s="231"/>
    </row>
    <row r="17" spans="2:10" ht="26.25">
      <c r="B17" s="230"/>
      <c r="C17" s="507" t="s">
        <v>774</v>
      </c>
      <c r="D17" s="507"/>
      <c r="E17" s="507"/>
      <c r="F17" s="507"/>
      <c r="G17" s="507"/>
      <c r="H17" s="507"/>
      <c r="I17" s="507"/>
      <c r="J17" s="231"/>
    </row>
    <row r="18" spans="2:10" ht="26.25">
      <c r="B18" s="230"/>
      <c r="C18" s="507" t="s">
        <v>1027</v>
      </c>
      <c r="D18" s="507"/>
      <c r="E18" s="507"/>
      <c r="F18" s="507"/>
      <c r="G18" s="507"/>
      <c r="H18" s="507"/>
      <c r="I18" s="507"/>
      <c r="J18" s="231"/>
    </row>
    <row r="19" spans="2:10" ht="26.25">
      <c r="B19" s="230"/>
      <c r="C19" s="507" t="s">
        <v>775</v>
      </c>
      <c r="D19" s="507"/>
      <c r="E19" s="507"/>
      <c r="F19" s="507"/>
      <c r="G19" s="507"/>
      <c r="H19" s="507"/>
      <c r="I19" s="507"/>
      <c r="J19" s="231"/>
    </row>
    <row r="20" spans="2:10" ht="15">
      <c r="B20" s="230"/>
      <c r="C20" s="229"/>
      <c r="D20" s="229"/>
      <c r="E20" s="229"/>
      <c r="F20" s="229"/>
      <c r="G20" s="229"/>
      <c r="H20" s="229"/>
      <c r="I20" s="229"/>
      <c r="J20" s="231"/>
    </row>
    <row r="21" spans="2:10" ht="15.75" thickBot="1">
      <c r="B21" s="232"/>
      <c r="C21" s="233"/>
      <c r="D21" s="233"/>
      <c r="E21" s="233"/>
      <c r="F21" s="233"/>
      <c r="G21" s="233"/>
      <c r="H21" s="233"/>
      <c r="I21" s="233"/>
      <c r="J21" s="234"/>
    </row>
    <row r="22" spans="2:10" ht="13.5" thickTop="1"/>
  </sheetData>
  <mergeCells count="7">
    <mergeCell ref="C19:I19"/>
    <mergeCell ref="B3:J3"/>
    <mergeCell ref="B4:J4"/>
    <mergeCell ref="B5:J5"/>
    <mergeCell ref="C15:I15"/>
    <mergeCell ref="C17:I17"/>
    <mergeCell ref="C18:I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7"/>
  </sheetPr>
  <dimension ref="A1:L66"/>
  <sheetViews>
    <sheetView workbookViewId="0">
      <selection activeCell="N10" sqref="N10"/>
    </sheetView>
  </sheetViews>
  <sheetFormatPr defaultRowHeight="12.75"/>
  <sheetData>
    <row r="1" spans="1:12">
      <c r="A1" s="882" t="s">
        <v>1068</v>
      </c>
      <c r="B1" s="883"/>
      <c r="C1" s="883"/>
      <c r="D1" s="883"/>
      <c r="E1" s="883"/>
      <c r="F1" s="883"/>
      <c r="G1" s="883"/>
      <c r="H1" s="883"/>
      <c r="I1" s="883"/>
      <c r="J1" s="883"/>
      <c r="K1" s="883"/>
      <c r="L1" s="884"/>
    </row>
    <row r="2" spans="1:12">
      <c r="A2" s="885"/>
      <c r="B2" s="886"/>
      <c r="C2" s="886"/>
      <c r="D2" s="886"/>
      <c r="E2" s="886"/>
      <c r="F2" s="886"/>
      <c r="G2" s="886"/>
      <c r="H2" s="886"/>
      <c r="I2" s="886"/>
      <c r="J2" s="886"/>
      <c r="K2" s="886"/>
      <c r="L2" s="887"/>
    </row>
    <row r="3" spans="1:12">
      <c r="A3" s="885"/>
      <c r="B3" s="886"/>
      <c r="C3" s="886"/>
      <c r="D3" s="886"/>
      <c r="E3" s="886"/>
      <c r="F3" s="886"/>
      <c r="G3" s="886"/>
      <c r="H3" s="886"/>
      <c r="I3" s="886"/>
      <c r="J3" s="886"/>
      <c r="K3" s="886"/>
      <c r="L3" s="887"/>
    </row>
    <row r="4" spans="1:12">
      <c r="A4" s="150"/>
      <c r="L4" s="149"/>
    </row>
    <row r="5" spans="1:12">
      <c r="A5" s="150"/>
      <c r="L5" s="149"/>
    </row>
    <row r="6" spans="1:12">
      <c r="A6" s="150"/>
      <c r="L6" s="149"/>
    </row>
    <row r="7" spans="1:12">
      <c r="A7" s="150"/>
      <c r="L7" s="149"/>
    </row>
    <row r="8" spans="1:12">
      <c r="A8" s="150"/>
      <c r="L8" s="149"/>
    </row>
    <row r="9" spans="1:12">
      <c r="A9" s="150"/>
      <c r="L9" s="149"/>
    </row>
    <row r="10" spans="1:12">
      <c r="A10" s="150"/>
      <c r="L10" s="149"/>
    </row>
    <row r="11" spans="1:12">
      <c r="A11" s="150"/>
      <c r="L11" s="149"/>
    </row>
    <row r="12" spans="1:12">
      <c r="A12" s="150"/>
      <c r="L12" s="149"/>
    </row>
    <row r="13" spans="1:12">
      <c r="A13" s="150"/>
      <c r="L13" s="149"/>
    </row>
    <row r="14" spans="1:12">
      <c r="A14" s="150"/>
      <c r="L14" s="149"/>
    </row>
    <row r="15" spans="1:12">
      <c r="A15" s="150"/>
      <c r="L15" s="149"/>
    </row>
    <row r="16" spans="1:12">
      <c r="A16" s="150"/>
      <c r="L16" s="149"/>
    </row>
    <row r="17" spans="1:12">
      <c r="A17" s="150"/>
      <c r="L17" s="149"/>
    </row>
    <row r="18" spans="1:12">
      <c r="A18" s="150"/>
      <c r="L18" s="149"/>
    </row>
    <row r="19" spans="1:12">
      <c r="A19" s="150"/>
      <c r="L19" s="149"/>
    </row>
    <row r="20" spans="1:12">
      <c r="A20" s="150"/>
      <c r="L20" s="149"/>
    </row>
    <row r="21" spans="1:12">
      <c r="A21" s="150"/>
      <c r="L21" s="149"/>
    </row>
    <row r="22" spans="1:12">
      <c r="A22" s="150"/>
      <c r="L22" s="149"/>
    </row>
    <row r="23" spans="1:12">
      <c r="A23" s="150"/>
      <c r="L23" s="149"/>
    </row>
    <row r="24" spans="1:12">
      <c r="A24" s="150"/>
      <c r="L24" s="149"/>
    </row>
    <row r="25" spans="1:12">
      <c r="A25" s="150"/>
      <c r="L25" s="149"/>
    </row>
    <row r="26" spans="1:12">
      <c r="A26" s="150"/>
      <c r="L26" s="149"/>
    </row>
    <row r="27" spans="1:12">
      <c r="A27" s="150"/>
      <c r="L27" s="149"/>
    </row>
    <row r="28" spans="1:12">
      <c r="A28" s="150"/>
      <c r="L28" s="149"/>
    </row>
    <row r="29" spans="1:12">
      <c r="A29" s="150"/>
      <c r="L29" s="149"/>
    </row>
    <row r="30" spans="1:12">
      <c r="A30" s="150"/>
      <c r="L30" s="149"/>
    </row>
    <row r="31" spans="1:12">
      <c r="A31" s="150"/>
      <c r="L31" s="149"/>
    </row>
    <row r="32" spans="1:12">
      <c r="A32" s="150"/>
      <c r="L32" s="149"/>
    </row>
    <row r="33" spans="1:12">
      <c r="A33" s="150"/>
      <c r="L33" s="149"/>
    </row>
    <row r="34" spans="1:12">
      <c r="A34" s="150"/>
      <c r="L34" s="149"/>
    </row>
    <row r="35" spans="1:12">
      <c r="A35" s="150"/>
      <c r="L35" s="149"/>
    </row>
    <row r="36" spans="1:12">
      <c r="A36" s="150"/>
      <c r="L36" s="149"/>
    </row>
    <row r="37" spans="1:12">
      <c r="A37" s="150"/>
      <c r="L37" s="149"/>
    </row>
    <row r="38" spans="1:12">
      <c r="A38" s="150"/>
      <c r="L38" s="149"/>
    </row>
    <row r="39" spans="1:12">
      <c r="A39" s="150"/>
      <c r="L39" s="149"/>
    </row>
    <row r="40" spans="1:12">
      <c r="A40" s="150"/>
      <c r="L40" s="149"/>
    </row>
    <row r="41" spans="1:12">
      <c r="A41" s="150"/>
      <c r="L41" s="149"/>
    </row>
    <row r="42" spans="1:12">
      <c r="A42" s="150"/>
      <c r="L42" s="149"/>
    </row>
    <row r="43" spans="1:12">
      <c r="A43" s="150"/>
      <c r="L43" s="149"/>
    </row>
    <row r="44" spans="1:12">
      <c r="A44" s="150"/>
      <c r="L44" s="149"/>
    </row>
    <row r="45" spans="1:12">
      <c r="A45" s="150"/>
      <c r="L45" s="149"/>
    </row>
    <row r="46" spans="1:12">
      <c r="A46" s="150"/>
      <c r="L46" s="149"/>
    </row>
    <row r="47" spans="1:12">
      <c r="A47" s="150"/>
      <c r="L47" s="149"/>
    </row>
    <row r="48" spans="1:12">
      <c r="A48" s="150"/>
      <c r="L48" s="149"/>
    </row>
    <row r="49" spans="1:12">
      <c r="A49" s="150"/>
      <c r="L49" s="149"/>
    </row>
    <row r="50" spans="1:12">
      <c r="A50" s="150"/>
      <c r="L50" s="149"/>
    </row>
    <row r="51" spans="1:12">
      <c r="A51" s="150"/>
      <c r="L51" s="149"/>
    </row>
    <row r="52" spans="1:12">
      <c r="A52" s="150"/>
      <c r="L52" s="149"/>
    </row>
    <row r="53" spans="1:12">
      <c r="A53" s="150"/>
      <c r="L53" s="149"/>
    </row>
    <row r="54" spans="1:12">
      <c r="A54" s="150"/>
      <c r="L54" s="149"/>
    </row>
    <row r="55" spans="1:12">
      <c r="A55" s="150"/>
      <c r="L55" s="149"/>
    </row>
    <row r="56" spans="1:12">
      <c r="A56" s="150"/>
      <c r="L56" s="149"/>
    </row>
    <row r="57" spans="1:12">
      <c r="A57" s="150"/>
      <c r="L57" s="149"/>
    </row>
    <row r="58" spans="1:12">
      <c r="A58" s="150"/>
      <c r="L58" s="149"/>
    </row>
    <row r="59" spans="1:12">
      <c r="A59" s="150"/>
      <c r="L59" s="149"/>
    </row>
    <row r="60" spans="1:12">
      <c r="A60" s="150"/>
      <c r="L60" s="149"/>
    </row>
    <row r="61" spans="1:12">
      <c r="A61" s="150"/>
      <c r="L61" s="149"/>
    </row>
    <row r="62" spans="1:12">
      <c r="A62" s="150"/>
      <c r="L62" s="149"/>
    </row>
    <row r="63" spans="1:12">
      <c r="A63" s="150"/>
      <c r="L63" s="149"/>
    </row>
    <row r="64" spans="1:12">
      <c r="A64" s="150"/>
      <c r="L64" s="149"/>
    </row>
    <row r="65" spans="1:12">
      <c r="A65" s="150"/>
      <c r="L65" s="149"/>
    </row>
    <row r="66" spans="1:12">
      <c r="A66" s="3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350"/>
    </row>
  </sheetData>
  <mergeCells count="1">
    <mergeCell ref="A1:L3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7"/>
  </sheetPr>
  <dimension ref="A1:R38"/>
  <sheetViews>
    <sheetView view="pageBreakPreview" zoomScaleSheetLayoutView="100" workbookViewId="0">
      <selection activeCell="M2" sqref="M2:R4"/>
    </sheetView>
  </sheetViews>
  <sheetFormatPr defaultRowHeight="12.75"/>
  <cols>
    <col min="13" max="13" width="16.140625" customWidth="1"/>
  </cols>
  <sheetData>
    <row r="1" spans="1:18" ht="24">
      <c r="A1" s="950" t="s">
        <v>310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2"/>
    </row>
    <row r="2" spans="1:18">
      <c r="A2" s="920" t="s">
        <v>311</v>
      </c>
      <c r="B2" s="939"/>
      <c r="C2" s="943" t="s">
        <v>1027</v>
      </c>
      <c r="D2" s="944"/>
      <c r="E2" s="945"/>
      <c r="F2" s="910" t="s">
        <v>312</v>
      </c>
      <c r="G2" s="939"/>
      <c r="H2" s="943" t="s">
        <v>173</v>
      </c>
      <c r="I2" s="944"/>
      <c r="J2" s="945"/>
      <c r="K2" s="910" t="s">
        <v>313</v>
      </c>
      <c r="L2" s="939"/>
      <c r="M2" s="322" t="s">
        <v>314</v>
      </c>
      <c r="N2" s="946" t="s">
        <v>1042</v>
      </c>
      <c r="O2" s="941"/>
      <c r="P2" s="941"/>
      <c r="Q2" s="941"/>
      <c r="R2" s="947"/>
    </row>
    <row r="3" spans="1:18">
      <c r="A3" s="920" t="s">
        <v>315</v>
      </c>
      <c r="B3" s="939"/>
      <c r="C3" s="948" t="s">
        <v>717</v>
      </c>
      <c r="D3" s="944"/>
      <c r="E3" s="945"/>
      <c r="F3" s="910" t="s">
        <v>316</v>
      </c>
      <c r="G3" s="939"/>
      <c r="H3" s="949" t="s">
        <v>166</v>
      </c>
      <c r="I3" s="944"/>
      <c r="J3" s="945"/>
      <c r="K3" s="910" t="s">
        <v>317</v>
      </c>
      <c r="L3" s="939"/>
      <c r="M3" s="323" t="s">
        <v>1040</v>
      </c>
      <c r="N3" s="936" t="s">
        <v>1041</v>
      </c>
      <c r="O3" s="937"/>
      <c r="P3" s="937"/>
      <c r="Q3" s="937"/>
      <c r="R3" s="938"/>
    </row>
    <row r="4" spans="1:18">
      <c r="A4" s="920" t="s">
        <v>318</v>
      </c>
      <c r="B4" s="939"/>
      <c r="C4" s="940" t="s">
        <v>319</v>
      </c>
      <c r="D4" s="941"/>
      <c r="E4" s="942"/>
      <c r="F4" s="910" t="s">
        <v>320</v>
      </c>
      <c r="G4" s="939"/>
      <c r="H4" s="943" t="s">
        <v>1033</v>
      </c>
      <c r="I4" s="944"/>
      <c r="J4" s="945"/>
      <c r="K4" s="910" t="s">
        <v>321</v>
      </c>
      <c r="L4" s="939"/>
      <c r="M4" s="322">
        <v>3</v>
      </c>
      <c r="N4" s="946" t="s">
        <v>1039</v>
      </c>
      <c r="O4" s="941"/>
      <c r="P4" s="941"/>
      <c r="Q4" s="941"/>
      <c r="R4" s="947"/>
    </row>
    <row r="5" spans="1:18">
      <c r="A5" s="927" t="s">
        <v>322</v>
      </c>
      <c r="B5" s="928"/>
      <c r="C5" s="928"/>
      <c r="D5" s="928"/>
      <c r="E5" s="928"/>
      <c r="F5" s="928"/>
      <c r="G5" s="928"/>
      <c r="H5" s="928"/>
      <c r="I5" s="928"/>
      <c r="J5" s="928"/>
      <c r="K5" s="928"/>
      <c r="L5" s="929"/>
      <c r="M5" s="929"/>
      <c r="N5" s="928"/>
      <c r="O5" s="928"/>
      <c r="P5" s="928"/>
      <c r="Q5" s="928"/>
      <c r="R5" s="930"/>
    </row>
    <row r="6" spans="1:18">
      <c r="A6" s="90" t="s">
        <v>323</v>
      </c>
      <c r="B6" s="91">
        <v>1</v>
      </c>
      <c r="C6" s="91">
        <v>2</v>
      </c>
      <c r="D6" s="91">
        <v>3</v>
      </c>
      <c r="E6" s="91">
        <v>4</v>
      </c>
      <c r="F6" s="91">
        <v>5</v>
      </c>
      <c r="G6" s="91">
        <v>6</v>
      </c>
      <c r="H6" s="91">
        <v>7</v>
      </c>
      <c r="I6" s="91">
        <v>8</v>
      </c>
      <c r="J6" s="91">
        <v>9</v>
      </c>
      <c r="K6" s="92">
        <v>10</v>
      </c>
      <c r="L6" s="93" t="s">
        <v>324</v>
      </c>
      <c r="M6" s="94">
        <v>26.234999999999999</v>
      </c>
      <c r="N6" s="95"/>
      <c r="O6" s="96" t="s">
        <v>325</v>
      </c>
      <c r="P6" s="97" t="s">
        <v>326</v>
      </c>
      <c r="Q6" s="97" t="s">
        <v>327</v>
      </c>
      <c r="R6" s="98" t="s">
        <v>328</v>
      </c>
    </row>
    <row r="7" spans="1:18">
      <c r="A7" s="99">
        <v>1</v>
      </c>
      <c r="B7" s="320">
        <v>26.219000000000001</v>
      </c>
      <c r="C7" s="100">
        <v>26.221</v>
      </c>
      <c r="D7" s="100">
        <v>26.222000000000001</v>
      </c>
      <c r="E7" s="100">
        <v>26.222999999999999</v>
      </c>
      <c r="F7" s="100">
        <v>26.222000000000001</v>
      </c>
      <c r="G7" s="101">
        <v>26.221</v>
      </c>
      <c r="H7" s="100">
        <v>26.222999999999999</v>
      </c>
      <c r="I7" s="100">
        <v>26.222999999999999</v>
      </c>
      <c r="J7" s="100">
        <v>26.222999999999999</v>
      </c>
      <c r="K7" s="100">
        <v>26.224</v>
      </c>
      <c r="L7" s="102"/>
      <c r="M7" s="103"/>
      <c r="N7" s="103"/>
      <c r="O7" s="104" t="s">
        <v>329</v>
      </c>
      <c r="P7" s="105">
        <v>1.123</v>
      </c>
      <c r="Q7" s="104" t="s">
        <v>330</v>
      </c>
      <c r="R7" s="106" t="s">
        <v>331</v>
      </c>
    </row>
    <row r="8" spans="1:18">
      <c r="A8" s="99">
        <v>2</v>
      </c>
      <c r="B8" s="321">
        <v>26.22</v>
      </c>
      <c r="C8" s="100">
        <v>26.225000000000001</v>
      </c>
      <c r="D8" s="100">
        <v>26.221</v>
      </c>
      <c r="E8" s="100">
        <v>26.222000000000001</v>
      </c>
      <c r="F8" s="100">
        <v>26.221</v>
      </c>
      <c r="G8" s="100">
        <v>26.22</v>
      </c>
      <c r="H8" s="100">
        <v>26.222000000000001</v>
      </c>
      <c r="I8" s="100">
        <v>26.222999999999999</v>
      </c>
      <c r="J8" s="100">
        <v>26.22</v>
      </c>
      <c r="K8" s="101">
        <v>26.224</v>
      </c>
      <c r="L8" s="102"/>
      <c r="M8" s="103"/>
      <c r="N8" s="103"/>
      <c r="O8" s="104" t="s">
        <v>332</v>
      </c>
      <c r="P8" s="105">
        <v>1.1279999999999999</v>
      </c>
      <c r="Q8" s="104" t="s">
        <v>333</v>
      </c>
      <c r="R8" s="106" t="s">
        <v>331</v>
      </c>
    </row>
    <row r="9" spans="1:18">
      <c r="A9" s="99">
        <v>3</v>
      </c>
      <c r="B9" s="101">
        <v>26.224</v>
      </c>
      <c r="C9" s="100">
        <v>26.221</v>
      </c>
      <c r="D9" s="100">
        <v>26.225000000000001</v>
      </c>
      <c r="E9" s="100">
        <v>26.222999999999999</v>
      </c>
      <c r="F9" s="100">
        <v>26.221</v>
      </c>
      <c r="G9" s="100">
        <v>26.222000000000001</v>
      </c>
      <c r="H9" s="100">
        <v>26.224</v>
      </c>
      <c r="I9" s="100">
        <v>26.225000000000001</v>
      </c>
      <c r="J9" s="100">
        <v>26.222999999999999</v>
      </c>
      <c r="K9" s="100">
        <v>26.22</v>
      </c>
      <c r="L9" s="107" t="s">
        <v>334</v>
      </c>
      <c r="M9" s="94">
        <v>26.21</v>
      </c>
      <c r="N9" s="108"/>
      <c r="O9" s="109" t="s">
        <v>335</v>
      </c>
      <c r="P9" s="110">
        <v>1.6930000000000001</v>
      </c>
      <c r="Q9" s="104" t="s">
        <v>336</v>
      </c>
      <c r="R9" s="106" t="s">
        <v>337</v>
      </c>
    </row>
    <row r="10" spans="1:18">
      <c r="A10" s="99">
        <v>4</v>
      </c>
      <c r="B10" s="100">
        <v>26.221</v>
      </c>
      <c r="C10" s="100">
        <v>26.22</v>
      </c>
      <c r="D10" s="100">
        <v>26.221</v>
      </c>
      <c r="E10" s="100">
        <v>26.222000000000001</v>
      </c>
      <c r="F10" s="100">
        <v>26.22</v>
      </c>
      <c r="G10" s="100">
        <v>26.225000000000001</v>
      </c>
      <c r="H10" s="100">
        <v>26.221</v>
      </c>
      <c r="I10" s="100">
        <v>26.222000000000001</v>
      </c>
      <c r="J10" s="100">
        <v>26.225000000000001</v>
      </c>
      <c r="K10" s="100">
        <v>26.222999999999999</v>
      </c>
      <c r="L10" s="102"/>
      <c r="M10" s="103"/>
      <c r="N10" s="103"/>
      <c r="O10" s="104" t="s">
        <v>338</v>
      </c>
      <c r="P10" s="105">
        <v>2.0590000000000002</v>
      </c>
      <c r="Q10" s="104" t="s">
        <v>339</v>
      </c>
      <c r="R10" s="106" t="s">
        <v>340</v>
      </c>
    </row>
    <row r="11" spans="1:18">
      <c r="A11" s="99">
        <v>5</v>
      </c>
      <c r="B11" s="100">
        <v>26.224</v>
      </c>
      <c r="C11" s="100">
        <v>26.222999999999999</v>
      </c>
      <c r="D11" s="100">
        <v>26.222999999999999</v>
      </c>
      <c r="E11" s="101">
        <v>26.224</v>
      </c>
      <c r="F11" s="100">
        <v>26.221</v>
      </c>
      <c r="G11" s="100">
        <v>26.221</v>
      </c>
      <c r="H11" s="100">
        <v>26.22</v>
      </c>
      <c r="I11" s="101">
        <v>26.224</v>
      </c>
      <c r="J11" s="100">
        <v>26.221</v>
      </c>
      <c r="K11" s="100">
        <v>26.22</v>
      </c>
      <c r="L11" s="102"/>
      <c r="M11" s="103"/>
      <c r="N11" s="103"/>
      <c r="O11" s="111" t="s">
        <v>341</v>
      </c>
      <c r="P11" s="112">
        <v>2.3260000000000001</v>
      </c>
      <c r="Q11" s="104" t="s">
        <v>342</v>
      </c>
      <c r="R11" s="106" t="s">
        <v>343</v>
      </c>
    </row>
    <row r="12" spans="1:18">
      <c r="A12" s="931"/>
      <c r="B12" s="932"/>
      <c r="C12" s="932"/>
      <c r="D12" s="932"/>
      <c r="E12" s="932"/>
      <c r="F12" s="932"/>
      <c r="G12" s="932"/>
      <c r="H12" s="932"/>
      <c r="I12" s="932"/>
      <c r="J12" s="932"/>
      <c r="K12" s="932"/>
      <c r="L12" s="929"/>
      <c r="M12" s="929"/>
      <c r="N12" s="929"/>
      <c r="O12" s="929"/>
      <c r="P12" s="929"/>
      <c r="Q12" s="929"/>
      <c r="R12" s="933"/>
    </row>
    <row r="13" spans="1:18">
      <c r="A13" s="113" t="s">
        <v>344</v>
      </c>
      <c r="B13" s="114">
        <f>MAX(B7:B11)</f>
        <v>26.224</v>
      </c>
      <c r="C13" s="114">
        <f t="shared" ref="C13:K13" si="0">MAX(C7:C11)</f>
        <v>26.225000000000001</v>
      </c>
      <c r="D13" s="114">
        <f t="shared" si="0"/>
        <v>26.225000000000001</v>
      </c>
      <c r="E13" s="114">
        <f t="shared" si="0"/>
        <v>26.224</v>
      </c>
      <c r="F13" s="114">
        <f t="shared" si="0"/>
        <v>26.222000000000001</v>
      </c>
      <c r="G13" s="114">
        <f t="shared" si="0"/>
        <v>26.225000000000001</v>
      </c>
      <c r="H13" s="114">
        <f t="shared" si="0"/>
        <v>26.224</v>
      </c>
      <c r="I13" s="114">
        <f t="shared" si="0"/>
        <v>26.225000000000001</v>
      </c>
      <c r="J13" s="114">
        <f t="shared" si="0"/>
        <v>26.225000000000001</v>
      </c>
      <c r="K13" s="114">
        <f t="shared" si="0"/>
        <v>26.224</v>
      </c>
      <c r="L13" s="115" t="s">
        <v>345</v>
      </c>
      <c r="M13" s="116">
        <f>(MAX(B13:K13))</f>
        <v>26.225000000000001</v>
      </c>
      <c r="N13" s="925"/>
      <c r="O13" s="926"/>
      <c r="P13" s="926"/>
      <c r="Q13" s="117"/>
      <c r="R13" s="118"/>
    </row>
    <row r="14" spans="1:18">
      <c r="A14" s="119" t="s">
        <v>346</v>
      </c>
      <c r="B14" s="120">
        <f>MIN(B7:B11)</f>
        <v>26.219000000000001</v>
      </c>
      <c r="C14" s="120">
        <f t="shared" ref="C14:K14" si="1">MIN(C7:C11)</f>
        <v>26.22</v>
      </c>
      <c r="D14" s="120">
        <f t="shared" si="1"/>
        <v>26.221</v>
      </c>
      <c r="E14" s="120">
        <f t="shared" si="1"/>
        <v>26.222000000000001</v>
      </c>
      <c r="F14" s="120">
        <f t="shared" si="1"/>
        <v>26.22</v>
      </c>
      <c r="G14" s="120">
        <f t="shared" si="1"/>
        <v>26.22</v>
      </c>
      <c r="H14" s="120">
        <f t="shared" si="1"/>
        <v>26.22</v>
      </c>
      <c r="I14" s="120">
        <f t="shared" si="1"/>
        <v>26.222000000000001</v>
      </c>
      <c r="J14" s="120">
        <f t="shared" si="1"/>
        <v>26.22</v>
      </c>
      <c r="K14" s="120">
        <f t="shared" si="1"/>
        <v>26.22</v>
      </c>
      <c r="L14" s="115" t="s">
        <v>347</v>
      </c>
      <c r="M14" s="116">
        <f>MIN(B14:K14)</f>
        <v>26.219000000000001</v>
      </c>
      <c r="N14" s="934"/>
      <c r="O14" s="934"/>
      <c r="P14" s="934"/>
      <c r="Q14" s="934"/>
      <c r="R14" s="935"/>
    </row>
    <row r="15" spans="1:18">
      <c r="A15" s="121" t="s">
        <v>348</v>
      </c>
      <c r="B15" s="122">
        <f>B13-B14</f>
        <v>4.9999999999990052E-3</v>
      </c>
      <c r="C15" s="122">
        <f t="shared" ref="C15:K15" si="2">C13-C14</f>
        <v>5.000000000002558E-3</v>
      </c>
      <c r="D15" s="122">
        <f t="shared" si="2"/>
        <v>4.0000000000013358E-3</v>
      </c>
      <c r="E15" s="122">
        <f t="shared" si="2"/>
        <v>1.9999999999988916E-3</v>
      </c>
      <c r="F15" s="122">
        <f t="shared" si="2"/>
        <v>2.0000000000024443E-3</v>
      </c>
      <c r="G15" s="122">
        <f t="shared" si="2"/>
        <v>5.000000000002558E-3</v>
      </c>
      <c r="H15" s="122">
        <f t="shared" si="2"/>
        <v>4.0000000000013358E-3</v>
      </c>
      <c r="I15" s="122">
        <f t="shared" si="2"/>
        <v>3.0000000000001137E-3</v>
      </c>
      <c r="J15" s="122">
        <f t="shared" si="2"/>
        <v>5.000000000002558E-3</v>
      </c>
      <c r="K15" s="122">
        <f t="shared" si="2"/>
        <v>4.0000000000013358E-3</v>
      </c>
      <c r="L15" s="123" t="s">
        <v>349</v>
      </c>
      <c r="M15" s="124">
        <f>AVERAGE(B15:K15)</f>
        <v>3.9000000000012137E-3</v>
      </c>
      <c r="N15" s="925"/>
      <c r="O15" s="926"/>
      <c r="P15" s="926"/>
      <c r="Q15" s="117"/>
      <c r="R15" s="118"/>
    </row>
    <row r="16" spans="1:18">
      <c r="A16" s="99" t="s">
        <v>350</v>
      </c>
      <c r="B16" s="120">
        <f>AVERAGE(B7:B11)</f>
        <v>26.221600000000002</v>
      </c>
      <c r="C16" s="120">
        <f t="shared" ref="C16:K16" si="3">AVERAGE(C7:C11)</f>
        <v>26.222000000000001</v>
      </c>
      <c r="D16" s="120">
        <f t="shared" si="3"/>
        <v>26.222400000000004</v>
      </c>
      <c r="E16" s="120">
        <f t="shared" si="3"/>
        <v>26.222799999999999</v>
      </c>
      <c r="F16" s="120">
        <f t="shared" si="3"/>
        <v>26.220999999999997</v>
      </c>
      <c r="G16" s="120">
        <f t="shared" si="3"/>
        <v>26.221800000000002</v>
      </c>
      <c r="H16" s="120">
        <f t="shared" si="3"/>
        <v>26.222000000000001</v>
      </c>
      <c r="I16" s="120">
        <f t="shared" si="3"/>
        <v>26.223399999999998</v>
      </c>
      <c r="J16" s="120">
        <f t="shared" si="3"/>
        <v>26.2224</v>
      </c>
      <c r="K16" s="120">
        <f t="shared" si="3"/>
        <v>26.222199999999997</v>
      </c>
      <c r="L16" s="125" t="s">
        <v>351</v>
      </c>
      <c r="M16" s="126">
        <f>ROUNDUP(AVERAGE(B7:K11),4)</f>
        <v>26.222200000000001</v>
      </c>
      <c r="N16" s="925"/>
      <c r="O16" s="926"/>
      <c r="P16" s="926"/>
      <c r="Q16" s="127"/>
      <c r="R16" s="128"/>
    </row>
    <row r="17" spans="1:18">
      <c r="A17" s="920" t="s">
        <v>352</v>
      </c>
      <c r="B17" s="911"/>
      <c r="C17" s="911"/>
      <c r="D17" s="129">
        <f>ROUNDUP(SUM(M13-M14),4)</f>
        <v>6.1000000000000004E-3</v>
      </c>
      <c r="E17" s="130"/>
      <c r="F17" s="910" t="s">
        <v>353</v>
      </c>
      <c r="G17" s="911"/>
      <c r="H17" s="911"/>
      <c r="I17" s="921">
        <f>ROUNDUP(ABS(SUM(M6-M9)),4)</f>
        <v>2.4999999999999998E-2</v>
      </c>
      <c r="J17" s="922"/>
      <c r="K17" s="910" t="s">
        <v>354</v>
      </c>
      <c r="L17" s="911"/>
      <c r="M17" s="911"/>
      <c r="N17" s="131">
        <f>ROUNDUP(SUM((2*(N19))/I17),4)</f>
        <v>2.4E-2</v>
      </c>
      <c r="O17" s="132" t="s">
        <v>355</v>
      </c>
      <c r="P17" s="133"/>
      <c r="Q17" s="134" t="s">
        <v>356</v>
      </c>
      <c r="R17" s="135" t="s">
        <v>357</v>
      </c>
    </row>
    <row r="18" spans="1:18">
      <c r="A18" s="920" t="s">
        <v>358</v>
      </c>
      <c r="B18" s="911"/>
      <c r="C18" s="911"/>
      <c r="D18" s="129">
        <f>ROUNDUP(AVERAGE(M6:M9),4)</f>
        <v>26.2225</v>
      </c>
      <c r="E18" s="130"/>
      <c r="F18" s="910" t="s">
        <v>359</v>
      </c>
      <c r="G18" s="911"/>
      <c r="H18" s="911"/>
      <c r="I18" s="921">
        <f>ROUNDUP(SUM(D17/N18),4)</f>
        <v>1.2999999999999999E-3</v>
      </c>
      <c r="J18" s="922"/>
      <c r="K18" s="910" t="s">
        <v>360</v>
      </c>
      <c r="L18" s="911"/>
      <c r="M18" s="911"/>
      <c r="N18" s="136">
        <v>5</v>
      </c>
      <c r="O18" s="120">
        <f>ROUNDUP(SUM(P18-I18),4)</f>
        <v>26.2151</v>
      </c>
      <c r="P18" s="120">
        <f>ROUNDUP(SUM(P19-I18),4)</f>
        <v>26.2164</v>
      </c>
      <c r="Q18" s="105">
        <f>SUM(R18)</f>
        <v>0</v>
      </c>
      <c r="R18" s="137">
        <f>FREQUENCY(B7:K11,P18)</f>
        <v>0</v>
      </c>
    </row>
    <row r="19" spans="1:18">
      <c r="A19" s="920" t="s">
        <v>361</v>
      </c>
      <c r="B19" s="911"/>
      <c r="C19" s="911"/>
      <c r="D19" s="129">
        <f>ROUNDUP(SUM(M14-(IF(M4=L7,N7,(IF(M4=L8,N8,(IF(M4=L9,M9,(IF(M4=L10,N10,(IF(M4=L11,N11))))))))))),4)</f>
        <v>26.219000000000001</v>
      </c>
      <c r="E19" s="130"/>
      <c r="F19" s="910" t="s">
        <v>362</v>
      </c>
      <c r="G19" s="911"/>
      <c r="H19" s="911"/>
      <c r="I19" s="923">
        <f>COUNTIF((B7:K11),"&gt;0")</f>
        <v>50</v>
      </c>
      <c r="J19" s="924"/>
      <c r="K19" s="910" t="s">
        <v>363</v>
      </c>
      <c r="L19" s="911"/>
      <c r="M19" s="911"/>
      <c r="N19" s="138">
        <f>(ABS(SUM(M16-D18)))</f>
        <v>2.9999999999930083E-4</v>
      </c>
      <c r="O19" s="120">
        <f>ROUNDUP(SUM(P19-I18),4)</f>
        <v>26.2164</v>
      </c>
      <c r="P19" s="120">
        <f>ROUNDUP(SUM(P20-I18),4)</f>
        <v>26.217700000000001</v>
      </c>
      <c r="Q19" s="105">
        <f t="shared" ref="Q19:Q29" si="4">SUM(R19-R18)</f>
        <v>0</v>
      </c>
      <c r="R19" s="137">
        <f>FREQUENCY(B7:K11,P19)</f>
        <v>0</v>
      </c>
    </row>
    <row r="20" spans="1:18">
      <c r="A20" s="139"/>
      <c r="O20" s="120">
        <f>ROUNDUP(SUM(P20-I18),4)</f>
        <v>26.217700000000001</v>
      </c>
      <c r="P20" s="120">
        <f>ROUNDUP((D19),4)</f>
        <v>26.219000000000001</v>
      </c>
      <c r="Q20" s="105">
        <f t="shared" si="4"/>
        <v>1</v>
      </c>
      <c r="R20" s="137">
        <f>FREQUENCY(B7:K11,P20)</f>
        <v>1</v>
      </c>
    </row>
    <row r="21" spans="1:18">
      <c r="A21" s="139"/>
      <c r="G21" s="140"/>
      <c r="O21" s="120">
        <f>ROUNDUP((D19),4)</f>
        <v>26.219000000000001</v>
      </c>
      <c r="P21" s="120">
        <f>ROUNDUP(SUM(P20+I18),4)</f>
        <v>26.220300000000002</v>
      </c>
      <c r="Q21" s="105">
        <f t="shared" si="4"/>
        <v>8</v>
      </c>
      <c r="R21" s="137">
        <f>FREQUENCY(B7:K11,P21)</f>
        <v>9</v>
      </c>
    </row>
    <row r="22" spans="1:18">
      <c r="A22" s="139"/>
      <c r="O22" s="120">
        <f>ROUNDUP(SUM(P20+I18),4)</f>
        <v>26.220300000000002</v>
      </c>
      <c r="P22" s="120">
        <f>ROUNDUP(SUM(P21+I18),4)</f>
        <v>26.221599999999999</v>
      </c>
      <c r="Q22" s="105">
        <f t="shared" si="4"/>
        <v>12</v>
      </c>
      <c r="R22" s="137">
        <f>FREQUENCY(B7:K11,P22)</f>
        <v>21</v>
      </c>
    </row>
    <row r="23" spans="1:18">
      <c r="A23" s="139"/>
      <c r="O23" s="120">
        <f>ROUNDUP(SUM(P21+I18),4)</f>
        <v>26.221599999999999</v>
      </c>
      <c r="P23" s="120">
        <f>ROUNDUP(SUM(P22+I18),4)</f>
        <v>26.222899999999999</v>
      </c>
      <c r="Q23" s="105">
        <f t="shared" si="4"/>
        <v>7</v>
      </c>
      <c r="R23" s="137">
        <f>FREQUENCY(B7:K11,P23)</f>
        <v>28</v>
      </c>
    </row>
    <row r="24" spans="1:18">
      <c r="A24" s="139"/>
      <c r="O24" s="120">
        <f>ROUNDUP(SUM(P22+I18),4)</f>
        <v>26.222899999999999</v>
      </c>
      <c r="P24" s="120">
        <f>ROUNDUP(SUM(P23+I18),4)</f>
        <v>26.2242</v>
      </c>
      <c r="Q24" s="105">
        <f t="shared" si="4"/>
        <v>17</v>
      </c>
      <c r="R24" s="137">
        <f>FREQUENCY(B7:K11,P24)</f>
        <v>45</v>
      </c>
    </row>
    <row r="25" spans="1:18">
      <c r="A25" s="139"/>
      <c r="D25" s="140"/>
      <c r="O25" s="120">
        <f>ROUNDUP(SUM(P23+I18),4)</f>
        <v>26.2242</v>
      </c>
      <c r="P25" s="120">
        <f>ROUNDUP(SUM(P24+I18),4)</f>
        <v>26.2255</v>
      </c>
      <c r="Q25" s="105">
        <f t="shared" si="4"/>
        <v>5</v>
      </c>
      <c r="R25" s="137">
        <f>FREQUENCY(B7:K11,P25)</f>
        <v>50</v>
      </c>
    </row>
    <row r="26" spans="1:18">
      <c r="A26" s="139"/>
      <c r="O26" s="120">
        <f>ROUNDUP(SUM(P24+I18),4)</f>
        <v>26.2255</v>
      </c>
      <c r="P26" s="120">
        <f>ROUNDUP(SUM(P25+I18),4)</f>
        <v>26.226800000000001</v>
      </c>
      <c r="Q26" s="105">
        <f t="shared" si="4"/>
        <v>0</v>
      </c>
      <c r="R26" s="137">
        <f>FREQUENCY(B7:K11,P26)</f>
        <v>50</v>
      </c>
    </row>
    <row r="27" spans="1:18">
      <c r="A27" s="139"/>
      <c r="O27" s="120">
        <f>ROUNDUP(SUM(P25+I18),4)</f>
        <v>26.226800000000001</v>
      </c>
      <c r="P27" s="120">
        <f>ROUNDUP(SUM(P26+I18),4)</f>
        <v>26.228100000000001</v>
      </c>
      <c r="Q27" s="105">
        <f t="shared" si="4"/>
        <v>0</v>
      </c>
      <c r="R27" s="137">
        <f>FREQUENCY(B7:K11,P27)</f>
        <v>50</v>
      </c>
    </row>
    <row r="28" spans="1:18">
      <c r="A28" s="139"/>
      <c r="O28" s="120">
        <f>ROUNDUP(SUM(P26+I18),4)</f>
        <v>26.228100000000001</v>
      </c>
      <c r="P28" s="120">
        <f>ROUNDUP(SUM(P27+I18),4)</f>
        <v>26.229399999999998</v>
      </c>
      <c r="Q28" s="105">
        <f t="shared" si="4"/>
        <v>0</v>
      </c>
      <c r="R28" s="137">
        <f>FREQUENCY(B7:K11,P28)</f>
        <v>50</v>
      </c>
    </row>
    <row r="29" spans="1:18">
      <c r="A29" s="139"/>
      <c r="O29" s="122">
        <f>ROUNDUP(SUM(P27+I18),4)</f>
        <v>26.229399999999998</v>
      </c>
      <c r="P29" s="122">
        <f>ROUNDUP(SUM(P28+I18),4)</f>
        <v>26.230699999999999</v>
      </c>
      <c r="Q29" s="112">
        <f t="shared" si="4"/>
        <v>0</v>
      </c>
      <c r="R29" s="141">
        <f>FREQUENCY(B7:K11,P29)</f>
        <v>50</v>
      </c>
    </row>
    <row r="30" spans="1:18">
      <c r="A30" s="139"/>
      <c r="O30" s="910" t="s">
        <v>364</v>
      </c>
      <c r="P30" s="911"/>
      <c r="Q30" s="912">
        <f>(M16+(Q11*M15))</f>
        <v>26.224501</v>
      </c>
      <c r="R30" s="913"/>
    </row>
    <row r="31" spans="1:18">
      <c r="A31" s="139"/>
      <c r="O31" s="914" t="s">
        <v>365</v>
      </c>
      <c r="P31" s="915"/>
      <c r="Q31" s="916">
        <f>(M16-(Q11*M15))</f>
        <v>26.219899000000002</v>
      </c>
      <c r="R31" s="917"/>
    </row>
    <row r="32" spans="1:18">
      <c r="A32" s="139"/>
      <c r="O32" s="900" t="s">
        <v>366</v>
      </c>
      <c r="P32" s="901"/>
      <c r="Q32" s="918">
        <f>M15*R11</f>
        <v>8.2290000000025607E-3</v>
      </c>
      <c r="R32" s="919"/>
    </row>
    <row r="33" spans="1:18">
      <c r="A33" s="139"/>
      <c r="O33" s="900" t="s">
        <v>367</v>
      </c>
      <c r="P33" s="901"/>
      <c r="Q33" s="902">
        <f>M15*0</f>
        <v>0</v>
      </c>
      <c r="R33" s="903"/>
    </row>
    <row r="34" spans="1:18">
      <c r="A34" s="139"/>
      <c r="O34" s="142" t="s">
        <v>368</v>
      </c>
      <c r="P34" s="142"/>
      <c r="Q34" s="906">
        <f>M15/P11</f>
        <v>1.6766981943255432E-3</v>
      </c>
      <c r="R34" s="907"/>
    </row>
    <row r="35" spans="1:18">
      <c r="A35" s="139"/>
      <c r="O35" s="143" t="s">
        <v>369</v>
      </c>
      <c r="P35" s="143"/>
      <c r="Q35" s="908">
        <f>(M6-M9)/(6*Q34)</f>
        <v>2.4850427350418207</v>
      </c>
      <c r="R35" s="909"/>
    </row>
    <row r="36" spans="1:18">
      <c r="A36" s="888"/>
      <c r="B36" s="889"/>
      <c r="C36" s="892"/>
      <c r="D36" s="892"/>
      <c r="E36" s="892"/>
      <c r="F36" s="892"/>
      <c r="G36" s="892"/>
      <c r="H36" s="892"/>
      <c r="I36" s="892"/>
      <c r="J36" s="892"/>
      <c r="K36" s="892"/>
      <c r="L36" s="892"/>
      <c r="M36" s="892"/>
      <c r="N36" s="892"/>
      <c r="O36" s="895"/>
      <c r="P36" s="896"/>
      <c r="Q36" s="897">
        <f>(M6-M16)/(3*Q34)</f>
        <v>2.5446837606826889</v>
      </c>
      <c r="R36" s="898"/>
    </row>
    <row r="37" spans="1:18">
      <c r="A37" s="890"/>
      <c r="B37" s="891"/>
      <c r="C37" s="893"/>
      <c r="D37" s="893"/>
      <c r="E37" s="893"/>
      <c r="F37" s="893"/>
      <c r="G37" s="893"/>
      <c r="H37" s="893"/>
      <c r="I37" s="893"/>
      <c r="J37" s="893"/>
      <c r="K37" s="893"/>
      <c r="L37" s="893"/>
      <c r="M37" s="893"/>
      <c r="N37" s="894"/>
      <c r="O37" s="899"/>
      <c r="P37" s="899"/>
      <c r="Q37" s="897">
        <f>(M16-M9)/(3*Q34)</f>
        <v>2.4254017094009526</v>
      </c>
      <c r="R37" s="898"/>
    </row>
    <row r="38" spans="1:18" ht="13.5" thickBot="1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6" t="s">
        <v>370</v>
      </c>
      <c r="P38" s="146"/>
      <c r="Q38" s="904">
        <f>MIN(Q36:R37)</f>
        <v>2.4254017094009526</v>
      </c>
      <c r="R38" s="905"/>
    </row>
  </sheetData>
  <mergeCells count="54">
    <mergeCell ref="A1:R1"/>
    <mergeCell ref="A2:B2"/>
    <mergeCell ref="C2:E2"/>
    <mergeCell ref="F2:G2"/>
    <mergeCell ref="H2:J2"/>
    <mergeCell ref="K2:L2"/>
    <mergeCell ref="N2:R2"/>
    <mergeCell ref="N3:R3"/>
    <mergeCell ref="A4:B4"/>
    <mergeCell ref="C4:E4"/>
    <mergeCell ref="F4:G4"/>
    <mergeCell ref="H4:J4"/>
    <mergeCell ref="K4:L4"/>
    <mergeCell ref="N4:R4"/>
    <mergeCell ref="A3:B3"/>
    <mergeCell ref="C3:E3"/>
    <mergeCell ref="F3:G3"/>
    <mergeCell ref="H3:J3"/>
    <mergeCell ref="K3:L3"/>
    <mergeCell ref="A5:R5"/>
    <mergeCell ref="A12:R12"/>
    <mergeCell ref="N13:P13"/>
    <mergeCell ref="N14:R14"/>
    <mergeCell ref="N15:P15"/>
    <mergeCell ref="N16:P16"/>
    <mergeCell ref="A17:C17"/>
    <mergeCell ref="F17:H17"/>
    <mergeCell ref="I17:J17"/>
    <mergeCell ref="K17:M17"/>
    <mergeCell ref="A18:C18"/>
    <mergeCell ref="F18:H18"/>
    <mergeCell ref="I18:J18"/>
    <mergeCell ref="K18:M18"/>
    <mergeCell ref="A19:C19"/>
    <mergeCell ref="F19:H19"/>
    <mergeCell ref="I19:J19"/>
    <mergeCell ref="K19:M19"/>
    <mergeCell ref="O30:P30"/>
    <mergeCell ref="Q30:R30"/>
    <mergeCell ref="O31:P31"/>
    <mergeCell ref="Q31:R31"/>
    <mergeCell ref="O32:P32"/>
    <mergeCell ref="Q32:R32"/>
    <mergeCell ref="O33:P33"/>
    <mergeCell ref="Q33:R33"/>
    <mergeCell ref="Q38:R38"/>
    <mergeCell ref="Q34:R34"/>
    <mergeCell ref="Q35:R35"/>
    <mergeCell ref="A36:B37"/>
    <mergeCell ref="C36:N37"/>
    <mergeCell ref="O36:P36"/>
    <mergeCell ref="Q36:R36"/>
    <mergeCell ref="O37:P37"/>
    <mergeCell ref="Q37:R37"/>
  </mergeCells>
  <pageMargins left="0.7" right="0.7" top="0.75" bottom="0.75" header="0.3" footer="0.3"/>
  <pageSetup paperSize="9" scale="52" orientation="portrait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theme="7"/>
  </sheetPr>
  <dimension ref="A1:R38"/>
  <sheetViews>
    <sheetView view="pageBreakPreview" zoomScaleSheetLayoutView="100" workbookViewId="0">
      <selection activeCell="E14" sqref="E14"/>
    </sheetView>
  </sheetViews>
  <sheetFormatPr defaultRowHeight="12.75"/>
  <cols>
    <col min="13" max="13" width="16.140625" customWidth="1"/>
  </cols>
  <sheetData>
    <row r="1" spans="1:18" ht="24">
      <c r="A1" s="950" t="s">
        <v>310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2"/>
    </row>
    <row r="2" spans="1:18">
      <c r="A2" s="920" t="s">
        <v>311</v>
      </c>
      <c r="B2" s="939"/>
      <c r="C2" s="943" t="s">
        <v>1027</v>
      </c>
      <c r="D2" s="944"/>
      <c r="E2" s="945"/>
      <c r="F2" s="910" t="s">
        <v>312</v>
      </c>
      <c r="G2" s="939"/>
      <c r="H2" s="953" t="s">
        <v>173</v>
      </c>
      <c r="I2" s="954"/>
      <c r="J2" s="955"/>
      <c r="K2" s="910" t="s">
        <v>313</v>
      </c>
      <c r="L2" s="939"/>
      <c r="M2" s="322" t="s">
        <v>314</v>
      </c>
      <c r="N2" s="946" t="s">
        <v>1042</v>
      </c>
      <c r="O2" s="941"/>
      <c r="P2" s="941"/>
      <c r="Q2" s="941"/>
      <c r="R2" s="947"/>
    </row>
    <row r="3" spans="1:18">
      <c r="A3" s="920" t="s">
        <v>315</v>
      </c>
      <c r="B3" s="939"/>
      <c r="C3" s="948" t="s">
        <v>717</v>
      </c>
      <c r="D3" s="944"/>
      <c r="E3" s="945"/>
      <c r="F3" s="910" t="s">
        <v>316</v>
      </c>
      <c r="G3" s="939"/>
      <c r="H3" s="953" t="s">
        <v>720</v>
      </c>
      <c r="I3" s="954"/>
      <c r="J3" s="955"/>
      <c r="K3" s="910" t="s">
        <v>317</v>
      </c>
      <c r="L3" s="939"/>
      <c r="M3" s="323" t="s">
        <v>1040</v>
      </c>
      <c r="N3" s="936" t="s">
        <v>1043</v>
      </c>
      <c r="O3" s="937"/>
      <c r="P3" s="937"/>
      <c r="Q3" s="937"/>
      <c r="R3" s="938"/>
    </row>
    <row r="4" spans="1:18">
      <c r="A4" s="920" t="s">
        <v>318</v>
      </c>
      <c r="B4" s="939"/>
      <c r="C4" s="940" t="s">
        <v>319</v>
      </c>
      <c r="D4" s="941"/>
      <c r="E4" s="942"/>
      <c r="F4" s="910" t="s">
        <v>320</v>
      </c>
      <c r="G4" s="939"/>
      <c r="H4" s="953" t="s">
        <v>74</v>
      </c>
      <c r="I4" s="954"/>
      <c r="J4" s="955"/>
      <c r="K4" s="910" t="s">
        <v>321</v>
      </c>
      <c r="L4" s="939"/>
      <c r="M4" s="322">
        <v>3</v>
      </c>
      <c r="N4" s="946" t="s">
        <v>1039</v>
      </c>
      <c r="O4" s="941"/>
      <c r="P4" s="941"/>
      <c r="Q4" s="941"/>
      <c r="R4" s="947"/>
    </row>
    <row r="5" spans="1:18">
      <c r="A5" s="927" t="s">
        <v>322</v>
      </c>
      <c r="B5" s="928"/>
      <c r="C5" s="928"/>
      <c r="D5" s="928"/>
      <c r="E5" s="928"/>
      <c r="F5" s="928"/>
      <c r="G5" s="928"/>
      <c r="H5" s="928"/>
      <c r="I5" s="928"/>
      <c r="J5" s="928"/>
      <c r="K5" s="928"/>
      <c r="L5" s="929"/>
      <c r="M5" s="929"/>
      <c r="N5" s="928"/>
      <c r="O5" s="928"/>
      <c r="P5" s="928"/>
      <c r="Q5" s="928"/>
      <c r="R5" s="930"/>
    </row>
    <row r="6" spans="1:18">
      <c r="A6" s="90" t="s">
        <v>323</v>
      </c>
      <c r="B6" s="91">
        <v>1</v>
      </c>
      <c r="C6" s="91">
        <v>2</v>
      </c>
      <c r="D6" s="91">
        <v>3</v>
      </c>
      <c r="E6" s="91">
        <v>4</v>
      </c>
      <c r="F6" s="91">
        <v>5</v>
      </c>
      <c r="G6" s="91">
        <v>6</v>
      </c>
      <c r="H6" s="91">
        <v>7</v>
      </c>
      <c r="I6" s="91">
        <v>8</v>
      </c>
      <c r="J6" s="91">
        <v>9</v>
      </c>
      <c r="K6" s="92">
        <v>10</v>
      </c>
      <c r="L6" s="93" t="s">
        <v>324</v>
      </c>
      <c r="M6" s="94">
        <v>30.021000000000001</v>
      </c>
      <c r="N6" s="147"/>
      <c r="O6" s="96" t="s">
        <v>325</v>
      </c>
      <c r="P6" s="97" t="s">
        <v>326</v>
      </c>
      <c r="Q6" s="97" t="s">
        <v>327</v>
      </c>
      <c r="R6" s="98" t="s">
        <v>328</v>
      </c>
    </row>
    <row r="7" spans="1:18">
      <c r="A7" s="99">
        <v>1</v>
      </c>
      <c r="B7" s="147">
        <v>30.010999999999999</v>
      </c>
      <c r="C7" s="100">
        <v>30.010999999999999</v>
      </c>
      <c r="D7" s="100">
        <v>30.01</v>
      </c>
      <c r="E7" s="100">
        <v>30.010999999999999</v>
      </c>
      <c r="F7" s="100">
        <v>30.015000000000001</v>
      </c>
      <c r="G7" s="100">
        <v>30.010999999999999</v>
      </c>
      <c r="H7" s="100">
        <v>30.012</v>
      </c>
      <c r="I7" s="147">
        <v>30.010999999999999</v>
      </c>
      <c r="J7" s="147">
        <v>30.009</v>
      </c>
      <c r="K7" s="147">
        <v>30.010999999999999</v>
      </c>
      <c r="L7" s="102"/>
      <c r="M7" s="103"/>
      <c r="N7" s="147"/>
      <c r="O7" s="104" t="s">
        <v>329</v>
      </c>
      <c r="P7" s="105">
        <v>1.123</v>
      </c>
      <c r="Q7" s="104" t="s">
        <v>330</v>
      </c>
      <c r="R7" s="106" t="s">
        <v>331</v>
      </c>
    </row>
    <row r="8" spans="1:18">
      <c r="A8" s="99">
        <v>2</v>
      </c>
      <c r="B8" s="147">
        <v>30.009</v>
      </c>
      <c r="C8" s="100">
        <v>30.010999999999999</v>
      </c>
      <c r="D8" s="147">
        <v>30.010999999999999</v>
      </c>
      <c r="E8" s="147">
        <v>30.009</v>
      </c>
      <c r="F8" s="100">
        <v>30.013999999999999</v>
      </c>
      <c r="G8" s="147">
        <v>30.01</v>
      </c>
      <c r="H8" s="147">
        <v>30.009</v>
      </c>
      <c r="I8" s="100">
        <v>30.012</v>
      </c>
      <c r="J8" s="100">
        <v>30.010999999999999</v>
      </c>
      <c r="K8" s="147">
        <v>30.007999999999999</v>
      </c>
      <c r="L8" s="102"/>
      <c r="M8" s="103"/>
      <c r="N8" s="147"/>
      <c r="O8" s="104" t="s">
        <v>332</v>
      </c>
      <c r="P8" s="105">
        <v>1.1279999999999999</v>
      </c>
      <c r="Q8" s="104" t="s">
        <v>333</v>
      </c>
      <c r="R8" s="106" t="s">
        <v>331</v>
      </c>
    </row>
    <row r="9" spans="1:18">
      <c r="A9" s="99">
        <v>3</v>
      </c>
      <c r="B9" s="147">
        <v>30.007999999999999</v>
      </c>
      <c r="C9" s="100">
        <v>30.012</v>
      </c>
      <c r="D9" s="147">
        <v>30.013000000000002</v>
      </c>
      <c r="E9" s="147">
        <v>30.009</v>
      </c>
      <c r="F9" s="100">
        <v>30.013000000000002</v>
      </c>
      <c r="G9" s="147">
        <v>30.007999999999999</v>
      </c>
      <c r="H9" s="100">
        <v>30.007999999999999</v>
      </c>
      <c r="I9" s="100">
        <v>30.007000000000001</v>
      </c>
      <c r="J9" s="100">
        <v>30.013000000000002</v>
      </c>
      <c r="K9" s="147">
        <v>30.013999999999999</v>
      </c>
      <c r="L9" s="107" t="s">
        <v>334</v>
      </c>
      <c r="M9" s="94">
        <v>30</v>
      </c>
      <c r="N9" s="100"/>
      <c r="O9" s="109" t="s">
        <v>335</v>
      </c>
      <c r="P9" s="110">
        <v>1.6930000000000001</v>
      </c>
      <c r="Q9" s="104" t="s">
        <v>336</v>
      </c>
      <c r="R9" s="106" t="s">
        <v>337</v>
      </c>
    </row>
    <row r="10" spans="1:18">
      <c r="A10" s="99">
        <v>4</v>
      </c>
      <c r="B10" s="100">
        <v>30.009</v>
      </c>
      <c r="C10" s="147">
        <v>30.013000000000002</v>
      </c>
      <c r="D10" s="100">
        <v>30.013000000000002</v>
      </c>
      <c r="E10" s="100">
        <v>30.009</v>
      </c>
      <c r="F10" s="147">
        <v>30.010999999999999</v>
      </c>
      <c r="G10" s="100">
        <v>30.009</v>
      </c>
      <c r="H10" s="147">
        <v>30.01</v>
      </c>
      <c r="I10" s="100">
        <v>30.007000000000001</v>
      </c>
      <c r="J10" s="100">
        <v>30.010999999999999</v>
      </c>
      <c r="K10" s="147">
        <v>30.013000000000002</v>
      </c>
      <c r="L10" s="102"/>
      <c r="M10" s="103"/>
      <c r="N10" s="100"/>
      <c r="O10" s="104" t="s">
        <v>338</v>
      </c>
      <c r="P10" s="105">
        <v>2.0590000000000002</v>
      </c>
      <c r="Q10" s="104" t="s">
        <v>339</v>
      </c>
      <c r="R10" s="106" t="s">
        <v>340</v>
      </c>
    </row>
    <row r="11" spans="1:18">
      <c r="A11" s="99">
        <v>5</v>
      </c>
      <c r="B11" s="100">
        <v>30.01</v>
      </c>
      <c r="C11" s="100">
        <v>30.013999999999999</v>
      </c>
      <c r="D11" s="147">
        <v>30.013000000000002</v>
      </c>
      <c r="E11" s="100">
        <v>30.007999999999999</v>
      </c>
      <c r="F11" s="100">
        <v>30.007000000000001</v>
      </c>
      <c r="G11" s="147">
        <v>30.009</v>
      </c>
      <c r="H11" s="100">
        <v>30.009</v>
      </c>
      <c r="I11" s="147">
        <v>30.010999999999999</v>
      </c>
      <c r="J11" s="147">
        <v>30.012</v>
      </c>
      <c r="K11" s="147">
        <v>30.009</v>
      </c>
      <c r="L11" s="102"/>
      <c r="M11" s="103"/>
      <c r="N11" s="103"/>
      <c r="O11" s="111" t="s">
        <v>341</v>
      </c>
      <c r="P11" s="112">
        <v>2.3260000000000001</v>
      </c>
      <c r="Q11" s="104" t="s">
        <v>342</v>
      </c>
      <c r="R11" s="106" t="s">
        <v>343</v>
      </c>
    </row>
    <row r="12" spans="1:18">
      <c r="A12" s="931"/>
      <c r="B12" s="932"/>
      <c r="C12" s="932"/>
      <c r="D12" s="932"/>
      <c r="E12" s="932"/>
      <c r="F12" s="932"/>
      <c r="G12" s="932"/>
      <c r="H12" s="932"/>
      <c r="I12" s="932"/>
      <c r="J12" s="932"/>
      <c r="K12" s="932"/>
      <c r="L12" s="929"/>
      <c r="M12" s="929"/>
      <c r="N12" s="929"/>
      <c r="O12" s="929"/>
      <c r="P12" s="929"/>
      <c r="Q12" s="929"/>
      <c r="R12" s="933"/>
    </row>
    <row r="13" spans="1:18">
      <c r="A13" s="113" t="s">
        <v>344</v>
      </c>
      <c r="B13" s="114">
        <f>MAX(B7:B11)</f>
        <v>30.010999999999999</v>
      </c>
      <c r="C13" s="114">
        <f t="shared" ref="C13:J13" si="0">MAX(C7:C11)</f>
        <v>30.013999999999999</v>
      </c>
      <c r="D13" s="114">
        <f t="shared" si="0"/>
        <v>30.013000000000002</v>
      </c>
      <c r="E13" s="114">
        <f t="shared" si="0"/>
        <v>30.010999999999999</v>
      </c>
      <c r="F13" s="114">
        <f>MAX(F7:F11)</f>
        <v>30.015000000000001</v>
      </c>
      <c r="G13" s="114">
        <f t="shared" si="0"/>
        <v>30.010999999999999</v>
      </c>
      <c r="H13" s="114">
        <f t="shared" si="0"/>
        <v>30.012</v>
      </c>
      <c r="I13" s="114">
        <f t="shared" si="0"/>
        <v>30.012</v>
      </c>
      <c r="J13" s="114">
        <f t="shared" si="0"/>
        <v>30.013000000000002</v>
      </c>
      <c r="K13" s="114">
        <f>MAX(K7:K11)</f>
        <v>30.013999999999999</v>
      </c>
      <c r="L13" s="115" t="s">
        <v>345</v>
      </c>
      <c r="M13" s="116">
        <f>(MAX(B13:K13))</f>
        <v>30.015000000000001</v>
      </c>
      <c r="N13" s="925"/>
      <c r="O13" s="926"/>
      <c r="P13" s="926"/>
      <c r="Q13" s="117"/>
      <c r="R13" s="118"/>
    </row>
    <row r="14" spans="1:18">
      <c r="A14" s="119" t="s">
        <v>346</v>
      </c>
      <c r="B14" s="120">
        <f>MIN(B7:B11)</f>
        <v>30.007999999999999</v>
      </c>
      <c r="C14" s="120">
        <f t="shared" ref="C14:J14" si="1">MIN(C7:C11)</f>
        <v>30.010999999999999</v>
      </c>
      <c r="D14" s="120">
        <f t="shared" si="1"/>
        <v>30.01</v>
      </c>
      <c r="E14" s="120">
        <f t="shared" si="1"/>
        <v>30.007999999999999</v>
      </c>
      <c r="F14" s="120">
        <f>MIN(F7:F11)</f>
        <v>30.007000000000001</v>
      </c>
      <c r="G14" s="120">
        <f t="shared" si="1"/>
        <v>30.007999999999999</v>
      </c>
      <c r="H14" s="120">
        <f t="shared" si="1"/>
        <v>30.007999999999999</v>
      </c>
      <c r="I14" s="120">
        <f t="shared" si="1"/>
        <v>30.007000000000001</v>
      </c>
      <c r="J14" s="120">
        <f t="shared" si="1"/>
        <v>30.009</v>
      </c>
      <c r="K14" s="120">
        <f>MIN(K7:K11)</f>
        <v>30.007999999999999</v>
      </c>
      <c r="L14" s="115" t="s">
        <v>347</v>
      </c>
      <c r="M14" s="116">
        <f>MIN(B14:K14)</f>
        <v>30.007000000000001</v>
      </c>
      <c r="N14" s="934"/>
      <c r="O14" s="934"/>
      <c r="P14" s="934"/>
      <c r="Q14" s="934"/>
      <c r="R14" s="935"/>
    </row>
    <row r="15" spans="1:18">
      <c r="A15" s="121" t="s">
        <v>348</v>
      </c>
      <c r="B15" s="122">
        <f>B13-B14</f>
        <v>3.0000000000001137E-3</v>
      </c>
      <c r="C15" s="122">
        <f t="shared" ref="C15:K15" si="2">C13-C14</f>
        <v>3.0000000000001137E-3</v>
      </c>
      <c r="D15" s="122">
        <f t="shared" si="2"/>
        <v>3.0000000000001137E-3</v>
      </c>
      <c r="E15" s="122">
        <f t="shared" si="2"/>
        <v>3.0000000000001137E-3</v>
      </c>
      <c r="F15" s="122">
        <f t="shared" si="2"/>
        <v>7.9999999999991189E-3</v>
      </c>
      <c r="G15" s="122">
        <f t="shared" si="2"/>
        <v>3.0000000000001137E-3</v>
      </c>
      <c r="H15" s="122">
        <f t="shared" si="2"/>
        <v>4.0000000000013358E-3</v>
      </c>
      <c r="I15" s="122">
        <f t="shared" si="2"/>
        <v>4.9999999999990052E-3</v>
      </c>
      <c r="J15" s="122">
        <f t="shared" si="2"/>
        <v>4.0000000000013358E-3</v>
      </c>
      <c r="K15" s="122">
        <f t="shared" si="2"/>
        <v>6.0000000000002274E-3</v>
      </c>
      <c r="L15" s="123" t="s">
        <v>349</v>
      </c>
      <c r="M15" s="124">
        <f>AVERAGE(B15:K15)</f>
        <v>4.2000000000001593E-3</v>
      </c>
      <c r="N15" s="925"/>
      <c r="O15" s="926"/>
      <c r="P15" s="926"/>
      <c r="Q15" s="117"/>
      <c r="R15" s="118"/>
    </row>
    <row r="16" spans="1:18">
      <c r="A16" s="99" t="s">
        <v>350</v>
      </c>
      <c r="B16" s="120">
        <f>AVERAGE(B7:B11)</f>
        <v>30.009399999999999</v>
      </c>
      <c r="C16" s="120">
        <f t="shared" ref="C16:J16" si="3">AVERAGE(C7:C11)</f>
        <v>30.0122</v>
      </c>
      <c r="D16" s="120">
        <f t="shared" si="3"/>
        <v>30.012</v>
      </c>
      <c r="E16" s="120">
        <f t="shared" si="3"/>
        <v>30.0092</v>
      </c>
      <c r="F16" s="120">
        <f>AVERAGE(F7:F11)</f>
        <v>30.012</v>
      </c>
      <c r="G16" s="120">
        <f t="shared" si="3"/>
        <v>30.009399999999999</v>
      </c>
      <c r="H16" s="120">
        <f t="shared" si="3"/>
        <v>30.009599999999999</v>
      </c>
      <c r="I16" s="120">
        <f t="shared" si="3"/>
        <v>30.009599999999999</v>
      </c>
      <c r="J16" s="120">
        <f t="shared" si="3"/>
        <v>30.011199999999995</v>
      </c>
      <c r="K16" s="120">
        <f>AVERAGE(K7:K11)</f>
        <v>30.011000000000003</v>
      </c>
      <c r="L16" s="125" t="s">
        <v>351</v>
      </c>
      <c r="M16" s="126">
        <f>ROUNDUP(AVERAGE(B7:K11),4)</f>
        <v>30.0106</v>
      </c>
      <c r="N16" s="925"/>
      <c r="O16" s="926"/>
      <c r="P16" s="926"/>
      <c r="Q16" s="127"/>
      <c r="R16" s="128"/>
    </row>
    <row r="17" spans="1:18">
      <c r="A17" s="920" t="s">
        <v>352</v>
      </c>
      <c r="B17" s="911"/>
      <c r="C17" s="911"/>
      <c r="D17" s="129">
        <f>ROUNDUP(SUM(M13-M14),4)</f>
        <v>8.0000000000000002E-3</v>
      </c>
      <c r="E17" s="130"/>
      <c r="F17" s="910" t="s">
        <v>353</v>
      </c>
      <c r="G17" s="911"/>
      <c r="H17" s="911"/>
      <c r="I17" s="921">
        <f>ROUNDUP(ABS(SUM(M6-M9)),4)</f>
        <v>2.1100000000000001E-2</v>
      </c>
      <c r="J17" s="922"/>
      <c r="K17" s="910" t="s">
        <v>354</v>
      </c>
      <c r="L17" s="911"/>
      <c r="M17" s="911"/>
      <c r="N17" s="131">
        <f>ROUNDUP(SUM((2*(N19))/I17),4)</f>
        <v>9.4999999999999998E-3</v>
      </c>
      <c r="O17" s="132" t="s">
        <v>355</v>
      </c>
      <c r="P17" s="133"/>
      <c r="Q17" s="134" t="s">
        <v>356</v>
      </c>
      <c r="R17" s="135" t="s">
        <v>357</v>
      </c>
    </row>
    <row r="18" spans="1:18">
      <c r="A18" s="920" t="s">
        <v>358</v>
      </c>
      <c r="B18" s="911"/>
      <c r="C18" s="911"/>
      <c r="D18" s="129">
        <f>ROUNDUP(AVERAGE(M6:M9),4)</f>
        <v>30.0105</v>
      </c>
      <c r="E18" s="130"/>
      <c r="F18" s="910" t="s">
        <v>359</v>
      </c>
      <c r="G18" s="911"/>
      <c r="H18" s="911"/>
      <c r="I18" s="921">
        <f>ROUNDUP(SUM(D17/N18),4)</f>
        <v>1.6000000000000001E-3</v>
      </c>
      <c r="J18" s="922"/>
      <c r="K18" s="910" t="s">
        <v>360</v>
      </c>
      <c r="L18" s="911"/>
      <c r="M18" s="911"/>
      <c r="N18" s="136">
        <v>5</v>
      </c>
      <c r="O18" s="120">
        <f>ROUNDUP(SUM(P18-I18),4)</f>
        <v>30.002199999999998</v>
      </c>
      <c r="P18" s="120">
        <f>ROUNDUP(SUM(P19-I18),4)</f>
        <v>30.003799999999998</v>
      </c>
      <c r="Q18" s="105">
        <f>SUM(R18)</f>
        <v>0</v>
      </c>
      <c r="R18" s="137">
        <f>FREQUENCY(B7:K11,P18)</f>
        <v>0</v>
      </c>
    </row>
    <row r="19" spans="1:18">
      <c r="A19" s="920" t="s">
        <v>361</v>
      </c>
      <c r="B19" s="911"/>
      <c r="C19" s="911"/>
      <c r="D19" s="129">
        <f>ROUNDUP(SUM(M14-(IF(M4=L7,N7,(IF(M4=L8,N8,(IF(M4=L9,M9,(IF(M4=L10,N10,(IF(M4=L11,N11))))))))))),4)</f>
        <v>30.007000000000001</v>
      </c>
      <c r="E19" s="130"/>
      <c r="F19" s="910" t="s">
        <v>362</v>
      </c>
      <c r="G19" s="911"/>
      <c r="H19" s="911"/>
      <c r="I19" s="923">
        <f>COUNTIF((B7:K11),"&gt;0")</f>
        <v>50</v>
      </c>
      <c r="J19" s="924"/>
      <c r="K19" s="910" t="s">
        <v>363</v>
      </c>
      <c r="L19" s="911"/>
      <c r="M19" s="911"/>
      <c r="N19" s="138">
        <f>(ABS(SUM(M16-D18)))</f>
        <v>9.9999999999766942E-5</v>
      </c>
      <c r="O19" s="120">
        <f>ROUNDUP(SUM(P19-I18),4)</f>
        <v>30.003799999999998</v>
      </c>
      <c r="P19" s="120">
        <f>ROUNDUP(SUM(P20-I18),4)</f>
        <v>30.005400000000002</v>
      </c>
      <c r="Q19" s="105">
        <f t="shared" ref="Q19:Q29" si="4">SUM(R19-R18)</f>
        <v>0</v>
      </c>
      <c r="R19" s="137">
        <f>FREQUENCY(B7:K11,P19)</f>
        <v>0</v>
      </c>
    </row>
    <row r="20" spans="1:18">
      <c r="A20" s="139"/>
      <c r="O20" s="120">
        <f>ROUNDUP(SUM(P20-I18),4)</f>
        <v>30.005400000000002</v>
      </c>
      <c r="P20" s="120">
        <f>ROUNDUP((D19),4)</f>
        <v>30.007000000000001</v>
      </c>
      <c r="Q20" s="105">
        <f t="shared" si="4"/>
        <v>3</v>
      </c>
      <c r="R20" s="137">
        <f>FREQUENCY(B7:K11,P20)</f>
        <v>3</v>
      </c>
    </row>
    <row r="21" spans="1:18">
      <c r="A21" s="139"/>
      <c r="G21" s="140"/>
      <c r="O21" s="120">
        <f>ROUNDUP((D19),4)</f>
        <v>30.007000000000001</v>
      </c>
      <c r="P21" s="120">
        <f>ROUNDUP(SUM(P20+I18),4)</f>
        <v>30.008600000000001</v>
      </c>
      <c r="Q21" s="105">
        <f t="shared" si="4"/>
        <v>5</v>
      </c>
      <c r="R21" s="137">
        <f>FREQUENCY(B7:K11,P21)</f>
        <v>8</v>
      </c>
    </row>
    <row r="22" spans="1:18">
      <c r="A22" s="139"/>
      <c r="O22" s="120">
        <f>ROUNDUP(SUM(P20+I18),4)</f>
        <v>30.008600000000001</v>
      </c>
      <c r="P22" s="120">
        <f>ROUNDUP(SUM(P21+I18),4)</f>
        <v>30.010200000000001</v>
      </c>
      <c r="Q22" s="105">
        <f t="shared" si="4"/>
        <v>15</v>
      </c>
      <c r="R22" s="137">
        <f>FREQUENCY(B7:K11,P22)</f>
        <v>23</v>
      </c>
    </row>
    <row r="23" spans="1:18">
      <c r="A23" s="139"/>
      <c r="O23" s="120">
        <f>ROUNDUP(SUM(P21+I18),4)</f>
        <v>30.010200000000001</v>
      </c>
      <c r="P23" s="120">
        <f>ROUNDUP(SUM(P22+I18),4)</f>
        <v>30.011800000000001</v>
      </c>
      <c r="Q23" s="105">
        <f t="shared" si="4"/>
        <v>12</v>
      </c>
      <c r="R23" s="137">
        <f>FREQUENCY(B7:K11,P23)</f>
        <v>35</v>
      </c>
    </row>
    <row r="24" spans="1:18">
      <c r="A24" s="139"/>
      <c r="O24" s="120">
        <f>ROUNDUP(SUM(P22+I18),4)</f>
        <v>30.011800000000001</v>
      </c>
      <c r="P24" s="120">
        <f>ROUNDUP(SUM(P23+I18),4)</f>
        <v>30.013400000000001</v>
      </c>
      <c r="Q24" s="105">
        <f t="shared" si="4"/>
        <v>11</v>
      </c>
      <c r="R24" s="137">
        <f>FREQUENCY(B7:K11,P24)</f>
        <v>46</v>
      </c>
    </row>
    <row r="25" spans="1:18">
      <c r="A25" s="139"/>
      <c r="D25" s="140"/>
      <c r="O25" s="120">
        <f>ROUNDUP(SUM(P23+I18),4)</f>
        <v>30.013400000000001</v>
      </c>
      <c r="P25" s="120">
        <f>ROUNDUP(SUM(P24+I18),4)</f>
        <v>30.015000000000001</v>
      </c>
      <c r="Q25" s="105">
        <f t="shared" si="4"/>
        <v>4</v>
      </c>
      <c r="R25" s="137">
        <f>FREQUENCY(B7:K11,P25)</f>
        <v>50</v>
      </c>
    </row>
    <row r="26" spans="1:18">
      <c r="A26" s="139"/>
      <c r="O26" s="120">
        <f>ROUNDUP(SUM(P24+I18),4)</f>
        <v>30.015000000000001</v>
      </c>
      <c r="P26" s="120">
        <f>ROUNDUP(SUM(P25+I18),4)</f>
        <v>30.0166</v>
      </c>
      <c r="Q26" s="105">
        <f t="shared" si="4"/>
        <v>0</v>
      </c>
      <c r="R26" s="137">
        <f>FREQUENCY(B7:K11,P26)</f>
        <v>50</v>
      </c>
    </row>
    <row r="27" spans="1:18">
      <c r="A27" s="139"/>
      <c r="O27" s="120">
        <f>ROUNDUP(SUM(P25+I18),4)</f>
        <v>30.0166</v>
      </c>
      <c r="P27" s="120">
        <f>ROUNDUP(SUM(P26+I18),4)</f>
        <v>30.0182</v>
      </c>
      <c r="Q27" s="105">
        <f t="shared" si="4"/>
        <v>0</v>
      </c>
      <c r="R27" s="137">
        <f>FREQUENCY(B7:K11,P27)</f>
        <v>50</v>
      </c>
    </row>
    <row r="28" spans="1:18">
      <c r="A28" s="139"/>
      <c r="O28" s="120">
        <f>ROUNDUP(SUM(P26+I18),4)</f>
        <v>30.0182</v>
      </c>
      <c r="P28" s="120">
        <f>ROUNDUP(SUM(P27+I18),4)</f>
        <v>30.0198</v>
      </c>
      <c r="Q28" s="105">
        <f t="shared" si="4"/>
        <v>0</v>
      </c>
      <c r="R28" s="137">
        <f>FREQUENCY(B7:K11,P28)</f>
        <v>50</v>
      </c>
    </row>
    <row r="29" spans="1:18">
      <c r="A29" s="139"/>
      <c r="O29" s="122">
        <f>ROUNDUP(SUM(P27+I18),4)</f>
        <v>30.0198</v>
      </c>
      <c r="P29" s="122">
        <f>ROUNDUP(SUM(P28+I18),4)</f>
        <v>30.0214</v>
      </c>
      <c r="Q29" s="112">
        <f t="shared" si="4"/>
        <v>0</v>
      </c>
      <c r="R29" s="141">
        <f>FREQUENCY(B7:K11,P29)</f>
        <v>50</v>
      </c>
    </row>
    <row r="30" spans="1:18">
      <c r="A30" s="139"/>
      <c r="O30" s="910" t="s">
        <v>364</v>
      </c>
      <c r="P30" s="911"/>
      <c r="Q30" s="912">
        <f>(M16+(Q11*M15))</f>
        <v>30.013078</v>
      </c>
      <c r="R30" s="913"/>
    </row>
    <row r="31" spans="1:18">
      <c r="A31" s="139"/>
      <c r="O31" s="914" t="s">
        <v>365</v>
      </c>
      <c r="P31" s="915"/>
      <c r="Q31" s="916">
        <f>(M16-(Q11*M15))</f>
        <v>30.008122</v>
      </c>
      <c r="R31" s="917"/>
    </row>
    <row r="32" spans="1:18">
      <c r="A32" s="139"/>
      <c r="O32" s="900" t="s">
        <v>366</v>
      </c>
      <c r="P32" s="901"/>
      <c r="Q32" s="918">
        <f>M15*R11</f>
        <v>8.8620000000003349E-3</v>
      </c>
      <c r="R32" s="919"/>
    </row>
    <row r="33" spans="1:18">
      <c r="A33" s="139"/>
      <c r="O33" s="900" t="s">
        <v>367</v>
      </c>
      <c r="P33" s="901"/>
      <c r="Q33" s="902">
        <f>M15*0</f>
        <v>0</v>
      </c>
      <c r="R33" s="903"/>
    </row>
    <row r="34" spans="1:18">
      <c r="A34" s="139"/>
      <c r="O34" s="142" t="s">
        <v>368</v>
      </c>
      <c r="P34" s="142"/>
      <c r="Q34" s="906">
        <f>M15/P11</f>
        <v>1.8056749785039378E-3</v>
      </c>
      <c r="R34" s="907"/>
    </row>
    <row r="35" spans="1:18">
      <c r="A35" s="139"/>
      <c r="O35" s="143" t="s">
        <v>369</v>
      </c>
      <c r="P35" s="143"/>
      <c r="Q35" s="908">
        <f>(M6-M9)/(6*Q34)</f>
        <v>1.9383333333333332</v>
      </c>
      <c r="R35" s="909"/>
    </row>
    <row r="36" spans="1:18">
      <c r="A36" s="888"/>
      <c r="B36" s="889"/>
      <c r="C36" s="892"/>
      <c r="D36" s="892"/>
      <c r="E36" s="892"/>
      <c r="F36" s="892"/>
      <c r="G36" s="892"/>
      <c r="H36" s="892"/>
      <c r="I36" s="892"/>
      <c r="J36" s="892"/>
      <c r="K36" s="892"/>
      <c r="L36" s="892"/>
      <c r="M36" s="892"/>
      <c r="N36" s="892"/>
      <c r="O36" s="895"/>
      <c r="P36" s="896"/>
      <c r="Q36" s="897">
        <f>(M6-M16)/(3*Q34)</f>
        <v>1.9198730158730595</v>
      </c>
      <c r="R36" s="898"/>
    </row>
    <row r="37" spans="1:18">
      <c r="A37" s="890"/>
      <c r="B37" s="891"/>
      <c r="C37" s="893"/>
      <c r="D37" s="893"/>
      <c r="E37" s="893"/>
      <c r="F37" s="893"/>
      <c r="G37" s="893"/>
      <c r="H37" s="893"/>
      <c r="I37" s="893"/>
      <c r="J37" s="893"/>
      <c r="K37" s="893"/>
      <c r="L37" s="893"/>
      <c r="M37" s="893"/>
      <c r="N37" s="894"/>
      <c r="O37" s="899"/>
      <c r="P37" s="899"/>
      <c r="Q37" s="897">
        <f>(M16-M9)/(3*Q34)</f>
        <v>1.956793650793607</v>
      </c>
      <c r="R37" s="898"/>
    </row>
    <row r="38" spans="1:18" ht="13.5" thickBot="1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6" t="s">
        <v>370</v>
      </c>
      <c r="P38" s="146"/>
      <c r="Q38" s="904">
        <f>MIN(Q36:R37)</f>
        <v>1.9198730158730595</v>
      </c>
      <c r="R38" s="905"/>
    </row>
  </sheetData>
  <mergeCells count="54">
    <mergeCell ref="A1:R1"/>
    <mergeCell ref="A2:B2"/>
    <mergeCell ref="C2:E2"/>
    <mergeCell ref="F2:G2"/>
    <mergeCell ref="H2:J2"/>
    <mergeCell ref="K2:L2"/>
    <mergeCell ref="N2:R2"/>
    <mergeCell ref="N3:R3"/>
    <mergeCell ref="A4:B4"/>
    <mergeCell ref="C4:E4"/>
    <mergeCell ref="F4:G4"/>
    <mergeCell ref="H4:J4"/>
    <mergeCell ref="K4:L4"/>
    <mergeCell ref="N4:R4"/>
    <mergeCell ref="A3:B3"/>
    <mergeCell ref="C3:E3"/>
    <mergeCell ref="F3:G3"/>
    <mergeCell ref="H3:J3"/>
    <mergeCell ref="K3:L3"/>
    <mergeCell ref="A5:R5"/>
    <mergeCell ref="A12:R12"/>
    <mergeCell ref="N13:P13"/>
    <mergeCell ref="N14:R14"/>
    <mergeCell ref="N15:P15"/>
    <mergeCell ref="N16:P16"/>
    <mergeCell ref="A17:C17"/>
    <mergeCell ref="F17:H17"/>
    <mergeCell ref="I17:J17"/>
    <mergeCell ref="K17:M17"/>
    <mergeCell ref="A18:C18"/>
    <mergeCell ref="F18:H18"/>
    <mergeCell ref="I18:J18"/>
    <mergeCell ref="K18:M18"/>
    <mergeCell ref="A19:C19"/>
    <mergeCell ref="F19:H19"/>
    <mergeCell ref="I19:J19"/>
    <mergeCell ref="K19:M19"/>
    <mergeCell ref="O30:P30"/>
    <mergeCell ref="Q30:R30"/>
    <mergeCell ref="O31:P31"/>
    <mergeCell ref="Q31:R31"/>
    <mergeCell ref="O32:P32"/>
    <mergeCell ref="Q32:R32"/>
    <mergeCell ref="O33:P33"/>
    <mergeCell ref="Q33:R33"/>
    <mergeCell ref="Q38:R38"/>
    <mergeCell ref="Q34:R34"/>
    <mergeCell ref="Q35:R35"/>
    <mergeCell ref="A36:B37"/>
    <mergeCell ref="C36:N37"/>
    <mergeCell ref="O36:P36"/>
    <mergeCell ref="Q36:R36"/>
    <mergeCell ref="O37:P37"/>
    <mergeCell ref="Q37:R37"/>
  </mergeCells>
  <pageMargins left="0.7" right="0.7" top="0.75" bottom="0.75" header="0.3" footer="0.3"/>
  <pageSetup paperSize="9" scale="52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theme="7"/>
  </sheetPr>
  <dimension ref="A1:E36"/>
  <sheetViews>
    <sheetView view="pageBreakPreview" zoomScale="110" zoomScaleSheetLayoutView="110" workbookViewId="0">
      <selection activeCell="C17" sqref="C17"/>
    </sheetView>
  </sheetViews>
  <sheetFormatPr defaultRowHeight="12.75"/>
  <cols>
    <col min="1" max="1" width="6.42578125" customWidth="1"/>
    <col min="2" max="2" width="22.140625" customWidth="1"/>
    <col min="3" max="3" width="24.5703125" bestFit="1" customWidth="1"/>
    <col min="4" max="4" width="23" bestFit="1" customWidth="1"/>
    <col min="5" max="5" width="18.42578125" customWidth="1"/>
  </cols>
  <sheetData>
    <row r="1" spans="1:5" ht="38.25" customHeight="1" thickBot="1">
      <c r="A1" s="956" t="s">
        <v>376</v>
      </c>
      <c r="B1" s="957"/>
      <c r="C1" s="958" t="s">
        <v>377</v>
      </c>
      <c r="D1" s="959"/>
      <c r="E1" s="225" t="s">
        <v>762</v>
      </c>
    </row>
    <row r="2" spans="1:5" ht="38.25" customHeight="1" thickBot="1">
      <c r="A2" s="151" t="s">
        <v>378</v>
      </c>
      <c r="B2" s="152" t="s">
        <v>379</v>
      </c>
      <c r="C2" s="153" t="s">
        <v>380</v>
      </c>
      <c r="D2" s="153" t="s">
        <v>381</v>
      </c>
      <c r="E2" s="154" t="s">
        <v>382</v>
      </c>
    </row>
    <row r="3" spans="1:5">
      <c r="A3" s="155">
        <v>1</v>
      </c>
      <c r="B3" s="156" t="s">
        <v>383</v>
      </c>
      <c r="C3" t="s">
        <v>384</v>
      </c>
      <c r="D3" s="157" t="s">
        <v>385</v>
      </c>
      <c r="E3" s="158" t="s">
        <v>13</v>
      </c>
    </row>
    <row r="4" spans="1:5">
      <c r="A4" s="155"/>
      <c r="B4" s="159" t="s">
        <v>386</v>
      </c>
      <c r="C4" t="s">
        <v>387</v>
      </c>
      <c r="D4" s="157" t="s">
        <v>388</v>
      </c>
      <c r="E4" s="158"/>
    </row>
    <row r="5" spans="1:5">
      <c r="A5" s="155"/>
      <c r="B5" s="159"/>
      <c r="C5" t="s">
        <v>389</v>
      </c>
      <c r="D5" s="159" t="s">
        <v>390</v>
      </c>
      <c r="E5" s="158"/>
    </row>
    <row r="6" spans="1:5">
      <c r="A6" s="155"/>
      <c r="B6" s="159"/>
      <c r="D6" s="159"/>
      <c r="E6" s="158"/>
    </row>
    <row r="7" spans="1:5">
      <c r="A7" s="155">
        <v>2</v>
      </c>
      <c r="B7" s="159" t="s">
        <v>391</v>
      </c>
      <c r="C7" t="s">
        <v>392</v>
      </c>
      <c r="D7" s="159" t="s">
        <v>393</v>
      </c>
      <c r="E7" s="158" t="s">
        <v>13</v>
      </c>
    </row>
    <row r="8" spans="1:5">
      <c r="A8" s="155"/>
      <c r="B8" s="159"/>
      <c r="D8" s="159" t="s">
        <v>394</v>
      </c>
      <c r="E8" s="158"/>
    </row>
    <row r="9" spans="1:5">
      <c r="A9" s="155"/>
      <c r="B9" s="159"/>
      <c r="D9" s="159"/>
      <c r="E9" s="158"/>
    </row>
    <row r="10" spans="1:5">
      <c r="A10" s="155">
        <v>3</v>
      </c>
      <c r="B10" s="159" t="s">
        <v>1044</v>
      </c>
      <c r="C10" t="s">
        <v>384</v>
      </c>
      <c r="D10" s="157" t="s">
        <v>385</v>
      </c>
      <c r="E10" s="158" t="s">
        <v>13</v>
      </c>
    </row>
    <row r="11" spans="1:5">
      <c r="A11" s="155"/>
      <c r="B11" s="159"/>
      <c r="C11" t="s">
        <v>387</v>
      </c>
      <c r="D11" s="157" t="s">
        <v>388</v>
      </c>
      <c r="E11" s="158"/>
    </row>
    <row r="12" spans="1:5">
      <c r="A12" s="139"/>
      <c r="B12" s="159"/>
      <c r="C12" t="s">
        <v>389</v>
      </c>
      <c r="D12" s="159" t="s">
        <v>390</v>
      </c>
      <c r="E12" s="160"/>
    </row>
    <row r="13" spans="1:5">
      <c r="A13" s="139"/>
      <c r="B13" s="159"/>
      <c r="D13" s="159"/>
      <c r="E13" s="160"/>
    </row>
    <row r="14" spans="1:5">
      <c r="A14" s="361">
        <v>4</v>
      </c>
      <c r="B14" s="159" t="s">
        <v>1045</v>
      </c>
      <c r="C14" t="s">
        <v>384</v>
      </c>
      <c r="D14" s="157" t="s">
        <v>385</v>
      </c>
      <c r="E14" s="158" t="s">
        <v>13</v>
      </c>
    </row>
    <row r="15" spans="1:5">
      <c r="A15" s="155"/>
      <c r="B15" s="159"/>
      <c r="C15" t="s">
        <v>387</v>
      </c>
      <c r="D15" s="157" t="s">
        <v>388</v>
      </c>
      <c r="E15" s="158"/>
    </row>
    <row r="16" spans="1:5">
      <c r="A16" s="155"/>
      <c r="B16" s="159"/>
      <c r="C16" t="s">
        <v>389</v>
      </c>
      <c r="D16" s="159" t="s">
        <v>390</v>
      </c>
      <c r="E16" s="160"/>
    </row>
    <row r="17" spans="1:5">
      <c r="A17" s="155"/>
      <c r="B17" s="159"/>
      <c r="D17" s="159"/>
      <c r="E17" s="160"/>
    </row>
    <row r="18" spans="1:5">
      <c r="A18" s="155">
        <v>5</v>
      </c>
      <c r="B18" s="159" t="s">
        <v>1046</v>
      </c>
      <c r="C18" t="s">
        <v>392</v>
      </c>
      <c r="D18" s="159" t="s">
        <v>393</v>
      </c>
      <c r="E18" s="158" t="s">
        <v>13</v>
      </c>
    </row>
    <row r="19" spans="1:5">
      <c r="A19" s="155"/>
      <c r="B19" s="159"/>
      <c r="D19" s="159" t="s">
        <v>394</v>
      </c>
      <c r="E19" s="158"/>
    </row>
    <row r="20" spans="1:5">
      <c r="A20" s="155"/>
      <c r="B20" s="159"/>
      <c r="D20" s="159"/>
      <c r="E20" s="160"/>
    </row>
    <row r="21" spans="1:5">
      <c r="A21" s="155">
        <v>6</v>
      </c>
      <c r="B21" s="503" t="s">
        <v>1212</v>
      </c>
      <c r="C21" t="s">
        <v>384</v>
      </c>
      <c r="D21" s="504" t="s">
        <v>385</v>
      </c>
      <c r="E21" s="505" t="s">
        <v>13</v>
      </c>
    </row>
    <row r="22" spans="1:5">
      <c r="A22" s="139"/>
      <c r="B22" s="159"/>
      <c r="C22" t="s">
        <v>387</v>
      </c>
      <c r="D22" s="504" t="s">
        <v>388</v>
      </c>
      <c r="E22" s="158"/>
    </row>
    <row r="23" spans="1:5">
      <c r="A23" s="139"/>
      <c r="B23" s="159"/>
      <c r="C23" t="s">
        <v>389</v>
      </c>
      <c r="D23" s="159" t="s">
        <v>390</v>
      </c>
      <c r="E23" s="160"/>
    </row>
    <row r="24" spans="1:5">
      <c r="A24" s="139"/>
      <c r="B24" s="159"/>
      <c r="D24" s="159"/>
      <c r="E24" s="160"/>
    </row>
    <row r="25" spans="1:5">
      <c r="A25" s="139"/>
      <c r="B25" s="159"/>
      <c r="D25" s="159"/>
      <c r="E25" s="160"/>
    </row>
    <row r="26" spans="1:5">
      <c r="A26" s="139"/>
      <c r="B26" s="159"/>
      <c r="D26" s="159"/>
      <c r="E26" s="160"/>
    </row>
    <row r="27" spans="1:5">
      <c r="A27" s="139"/>
      <c r="B27" s="159"/>
      <c r="D27" s="159"/>
      <c r="E27" s="160"/>
    </row>
    <row r="28" spans="1:5">
      <c r="A28" s="139"/>
      <c r="B28" s="159"/>
      <c r="D28" s="159"/>
      <c r="E28" s="160"/>
    </row>
    <row r="29" spans="1:5">
      <c r="A29" s="139"/>
      <c r="B29" s="159"/>
      <c r="D29" s="159"/>
      <c r="E29" s="160"/>
    </row>
    <row r="30" spans="1:5">
      <c r="A30" s="139"/>
      <c r="B30" s="159"/>
      <c r="D30" s="159"/>
      <c r="E30" s="160"/>
    </row>
    <row r="31" spans="1:5">
      <c r="A31" s="139"/>
      <c r="B31" s="159"/>
      <c r="D31" s="159"/>
      <c r="E31" s="160"/>
    </row>
    <row r="32" spans="1:5">
      <c r="A32" s="139"/>
      <c r="B32" s="159"/>
      <c r="D32" s="159"/>
      <c r="E32" s="160"/>
    </row>
    <row r="33" spans="1:5">
      <c r="A33" s="161"/>
      <c r="B33" s="162"/>
      <c r="C33" s="148"/>
      <c r="D33" s="162"/>
      <c r="E33" s="163"/>
    </row>
    <row r="34" spans="1:5">
      <c r="A34" s="139"/>
      <c r="E34" s="160"/>
    </row>
    <row r="35" spans="1:5" ht="13.5" thickBot="1">
      <c r="A35" s="164" t="s">
        <v>395</v>
      </c>
      <c r="B35" s="145"/>
      <c r="C35" s="145"/>
      <c r="D35" s="960" t="s">
        <v>396</v>
      </c>
      <c r="E35" s="961"/>
    </row>
    <row r="36" spans="1:5">
      <c r="A36" s="165"/>
    </row>
  </sheetData>
  <mergeCells count="3">
    <mergeCell ref="A1:B1"/>
    <mergeCell ref="C1:D1"/>
    <mergeCell ref="D35:E35"/>
  </mergeCells>
  <pageMargins left="0.7" right="0.7" top="0.75" bottom="0.75" header="0.3" footer="0.3"/>
  <pageSetup paperSize="9" scale="93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>
    <tabColor theme="7"/>
  </sheetPr>
  <dimension ref="A1:F41"/>
  <sheetViews>
    <sheetView view="pageBreakPreview" zoomScaleSheetLayoutView="100" workbookViewId="0">
      <selection activeCell="C12" sqref="C12"/>
    </sheetView>
  </sheetViews>
  <sheetFormatPr defaultRowHeight="12.75"/>
  <cols>
    <col min="1" max="1" width="7.7109375" style="363" customWidth="1"/>
    <col min="2" max="2" width="32.140625" style="363" customWidth="1"/>
    <col min="3" max="4" width="19.7109375" style="363" customWidth="1"/>
    <col min="5" max="5" width="24.7109375" style="363" customWidth="1"/>
    <col min="6" max="6" width="24.85546875" style="363" customWidth="1"/>
    <col min="7" max="16384" width="9.140625" style="363"/>
  </cols>
  <sheetData>
    <row r="1" spans="1:6" ht="57" customHeight="1">
      <c r="A1" s="974" t="s">
        <v>1216</v>
      </c>
      <c r="B1" s="975"/>
      <c r="C1" s="975" t="s">
        <v>438</v>
      </c>
      <c r="D1" s="975"/>
      <c r="E1" s="975"/>
      <c r="F1" s="362" t="s">
        <v>786</v>
      </c>
    </row>
    <row r="2" spans="1:6" ht="19.5" customHeight="1">
      <c r="A2" s="976" t="s">
        <v>439</v>
      </c>
      <c r="B2" s="977"/>
      <c r="C2" s="977"/>
      <c r="D2" s="977"/>
      <c r="E2" s="977"/>
      <c r="F2" s="978"/>
    </row>
    <row r="3" spans="1:6" ht="1.5" customHeight="1">
      <c r="A3" s="979"/>
      <c r="B3" s="980"/>
      <c r="C3" s="980"/>
      <c r="D3" s="980"/>
      <c r="E3" s="980"/>
      <c r="F3" s="981"/>
    </row>
    <row r="4" spans="1:6">
      <c r="A4" s="364" t="s">
        <v>759</v>
      </c>
      <c r="B4" s="365"/>
      <c r="C4" s="366" t="s">
        <v>397</v>
      </c>
      <c r="D4" s="365"/>
      <c r="E4" s="365"/>
      <c r="F4" s="367"/>
    </row>
    <row r="5" spans="1:6" ht="3" customHeight="1">
      <c r="A5" s="979"/>
      <c r="B5" s="980"/>
      <c r="C5" s="980"/>
      <c r="D5" s="980"/>
      <c r="E5" s="980"/>
      <c r="F5" s="981"/>
    </row>
    <row r="6" spans="1:6">
      <c r="A6" s="364" t="s">
        <v>758</v>
      </c>
      <c r="B6" s="365"/>
      <c r="C6" s="972" t="s">
        <v>1217</v>
      </c>
      <c r="D6" s="972"/>
      <c r="E6" s="972"/>
      <c r="F6" s="973"/>
    </row>
    <row r="7" spans="1:6" ht="39" customHeight="1">
      <c r="A7" s="969" t="s">
        <v>787</v>
      </c>
      <c r="B7" s="970" t="s">
        <v>398</v>
      </c>
      <c r="C7" s="970" t="s">
        <v>399</v>
      </c>
      <c r="D7" s="970" t="s">
        <v>400</v>
      </c>
      <c r="E7" s="970" t="s">
        <v>401</v>
      </c>
      <c r="F7" s="971" t="s">
        <v>402</v>
      </c>
    </row>
    <row r="8" spans="1:6" hidden="1">
      <c r="A8" s="969"/>
      <c r="B8" s="970"/>
      <c r="C8" s="970"/>
      <c r="D8" s="970"/>
      <c r="E8" s="970"/>
      <c r="F8" s="971"/>
    </row>
    <row r="9" spans="1:6" ht="30.75" customHeight="1">
      <c r="A9" s="368">
        <v>1</v>
      </c>
      <c r="B9" s="369" t="s">
        <v>130</v>
      </c>
      <c r="C9" s="369" t="s">
        <v>403</v>
      </c>
      <c r="D9" s="369">
        <v>0.01</v>
      </c>
      <c r="E9" s="369" t="s">
        <v>455</v>
      </c>
      <c r="F9" s="370" t="s">
        <v>404</v>
      </c>
    </row>
    <row r="10" spans="1:6" ht="30.75" customHeight="1">
      <c r="A10" s="368">
        <v>2</v>
      </c>
      <c r="B10" s="369" t="s">
        <v>405</v>
      </c>
      <c r="C10" s="369" t="s">
        <v>406</v>
      </c>
      <c r="D10" s="369">
        <v>0.01</v>
      </c>
      <c r="E10" s="369" t="s">
        <v>407</v>
      </c>
      <c r="F10" s="370" t="s">
        <v>408</v>
      </c>
    </row>
    <row r="11" spans="1:6" ht="30.75" customHeight="1">
      <c r="A11" s="368">
        <v>3</v>
      </c>
      <c r="B11" s="369" t="s">
        <v>409</v>
      </c>
      <c r="C11" s="369" t="s">
        <v>289</v>
      </c>
      <c r="D11" s="369" t="s">
        <v>289</v>
      </c>
      <c r="E11" s="369" t="s">
        <v>410</v>
      </c>
      <c r="F11" s="370" t="s">
        <v>404</v>
      </c>
    </row>
    <row r="12" spans="1:6" ht="30.75" customHeight="1">
      <c r="A12" s="368">
        <v>4</v>
      </c>
      <c r="B12" s="369" t="s">
        <v>411</v>
      </c>
      <c r="C12" s="369" t="s">
        <v>289</v>
      </c>
      <c r="D12" s="369" t="s">
        <v>289</v>
      </c>
      <c r="E12" s="369" t="s">
        <v>412</v>
      </c>
      <c r="F12" s="370" t="s">
        <v>404</v>
      </c>
    </row>
    <row r="13" spans="1:6" ht="30.75" customHeight="1">
      <c r="A13" s="368">
        <v>5</v>
      </c>
      <c r="B13" s="369" t="s">
        <v>413</v>
      </c>
      <c r="C13" s="369" t="s">
        <v>414</v>
      </c>
      <c r="D13" s="369">
        <v>1E-3</v>
      </c>
      <c r="E13" s="369" t="s">
        <v>415</v>
      </c>
      <c r="F13" s="370" t="s">
        <v>408</v>
      </c>
    </row>
    <row r="14" spans="1:6" ht="30.75" customHeight="1">
      <c r="A14" s="368">
        <v>6</v>
      </c>
      <c r="B14" s="369" t="s">
        <v>416</v>
      </c>
      <c r="C14" s="369" t="s">
        <v>417</v>
      </c>
      <c r="D14" s="369">
        <v>0.01</v>
      </c>
      <c r="E14" s="369" t="s">
        <v>418</v>
      </c>
      <c r="F14" s="370" t="s">
        <v>408</v>
      </c>
    </row>
    <row r="15" spans="1:6" ht="30.75" customHeight="1">
      <c r="A15" s="368">
        <v>7</v>
      </c>
      <c r="B15" s="369" t="s">
        <v>144</v>
      </c>
      <c r="C15" s="369" t="s">
        <v>419</v>
      </c>
      <c r="D15" s="369">
        <v>0.01</v>
      </c>
      <c r="E15" s="369" t="s">
        <v>420</v>
      </c>
      <c r="F15" s="370" t="s">
        <v>408</v>
      </c>
    </row>
    <row r="16" spans="1:6" ht="30.75" customHeight="1">
      <c r="A16" s="368">
        <v>8</v>
      </c>
      <c r="B16" s="369" t="s">
        <v>421</v>
      </c>
      <c r="C16" s="369" t="s">
        <v>422</v>
      </c>
      <c r="D16" s="369">
        <v>0.01</v>
      </c>
      <c r="E16" s="369" t="s">
        <v>423</v>
      </c>
      <c r="F16" s="370" t="s">
        <v>408</v>
      </c>
    </row>
    <row r="17" spans="1:6" ht="30.75" customHeight="1">
      <c r="A17" s="368">
        <v>9</v>
      </c>
      <c r="B17" s="369" t="s">
        <v>141</v>
      </c>
      <c r="C17" s="371" t="s">
        <v>768</v>
      </c>
      <c r="D17" s="369" t="s">
        <v>289</v>
      </c>
      <c r="E17" s="369" t="s">
        <v>424</v>
      </c>
      <c r="F17" s="370" t="s">
        <v>425</v>
      </c>
    </row>
    <row r="18" spans="1:6" ht="30.75" customHeight="1">
      <c r="A18" s="368">
        <v>10</v>
      </c>
      <c r="B18" s="369" t="s">
        <v>1047</v>
      </c>
      <c r="C18" s="369" t="s">
        <v>1048</v>
      </c>
      <c r="D18" s="369" t="s">
        <v>289</v>
      </c>
      <c r="E18" s="369" t="s">
        <v>1049</v>
      </c>
      <c r="F18" s="370" t="s">
        <v>404</v>
      </c>
    </row>
    <row r="19" spans="1:6" ht="30.75" customHeight="1">
      <c r="A19" s="368">
        <v>11</v>
      </c>
      <c r="B19" s="369" t="s">
        <v>427</v>
      </c>
      <c r="C19" s="369" t="s">
        <v>289</v>
      </c>
      <c r="D19" s="369" t="s">
        <v>289</v>
      </c>
      <c r="E19" s="369" t="s">
        <v>412</v>
      </c>
      <c r="F19" s="370" t="s">
        <v>426</v>
      </c>
    </row>
    <row r="20" spans="1:6" ht="30.75" customHeight="1">
      <c r="A20" s="368">
        <v>12</v>
      </c>
      <c r="B20" s="369" t="s">
        <v>149</v>
      </c>
      <c r="C20" s="369" t="s">
        <v>289</v>
      </c>
      <c r="D20" s="369"/>
      <c r="E20" s="369" t="s">
        <v>428</v>
      </c>
      <c r="F20" s="370" t="s">
        <v>429</v>
      </c>
    </row>
    <row r="21" spans="1:6" ht="30.75" customHeight="1">
      <c r="A21" s="368">
        <v>13</v>
      </c>
      <c r="B21" s="369" t="s">
        <v>454</v>
      </c>
      <c r="C21" s="369" t="s">
        <v>1050</v>
      </c>
      <c r="D21" s="369"/>
      <c r="E21" s="369" t="s">
        <v>1051</v>
      </c>
      <c r="F21" s="370" t="s">
        <v>429</v>
      </c>
    </row>
    <row r="22" spans="1:6" ht="30.75" customHeight="1">
      <c r="A22" s="368">
        <v>14</v>
      </c>
      <c r="B22" s="369" t="s">
        <v>1052</v>
      </c>
      <c r="C22" s="369" t="s">
        <v>289</v>
      </c>
      <c r="D22" s="369" t="s">
        <v>289</v>
      </c>
      <c r="E22" s="369" t="s">
        <v>1213</v>
      </c>
      <c r="F22" s="370" t="s">
        <v>429</v>
      </c>
    </row>
    <row r="23" spans="1:6" ht="30.75" customHeight="1">
      <c r="A23" s="368">
        <v>15</v>
      </c>
      <c r="B23" s="369" t="s">
        <v>1053</v>
      </c>
      <c r="C23" s="369" t="s">
        <v>289</v>
      </c>
      <c r="D23" s="369" t="s">
        <v>289</v>
      </c>
      <c r="E23" s="369" t="s">
        <v>1054</v>
      </c>
      <c r="F23" s="370" t="s">
        <v>429</v>
      </c>
    </row>
    <row r="24" spans="1:6" ht="30.75" customHeight="1">
      <c r="A24" s="368">
        <v>16</v>
      </c>
      <c r="B24" s="369" t="s">
        <v>129</v>
      </c>
      <c r="C24" s="369" t="s">
        <v>128</v>
      </c>
      <c r="D24" s="369" t="s">
        <v>289</v>
      </c>
      <c r="E24" s="369" t="s">
        <v>430</v>
      </c>
      <c r="F24" s="370" t="s">
        <v>429</v>
      </c>
    </row>
    <row r="25" spans="1:6" ht="30.75" customHeight="1">
      <c r="A25" s="368">
        <v>17</v>
      </c>
      <c r="B25" s="369" t="s">
        <v>1055</v>
      </c>
      <c r="C25" s="369" t="s">
        <v>1056</v>
      </c>
      <c r="D25" s="369" t="s">
        <v>289</v>
      </c>
      <c r="E25" s="375" t="s">
        <v>431</v>
      </c>
      <c r="F25" s="370" t="s">
        <v>429</v>
      </c>
    </row>
    <row r="26" spans="1:6" ht="30.75" customHeight="1">
      <c r="A26" s="368">
        <v>18</v>
      </c>
      <c r="B26" s="369" t="s">
        <v>129</v>
      </c>
      <c r="C26" s="369" t="s">
        <v>1057</v>
      </c>
      <c r="D26" s="369" t="s">
        <v>289</v>
      </c>
      <c r="E26" s="369" t="s">
        <v>1058</v>
      </c>
      <c r="F26" s="370" t="s">
        <v>429</v>
      </c>
    </row>
    <row r="27" spans="1:6" ht="30.75" customHeight="1">
      <c r="A27" s="368">
        <v>19</v>
      </c>
      <c r="B27" s="369" t="s">
        <v>129</v>
      </c>
      <c r="C27" s="369" t="s">
        <v>767</v>
      </c>
      <c r="D27" s="369" t="s">
        <v>289</v>
      </c>
      <c r="E27" s="369" t="s">
        <v>432</v>
      </c>
      <c r="F27" s="370" t="s">
        <v>429</v>
      </c>
    </row>
    <row r="28" spans="1:6" ht="30.75" customHeight="1">
      <c r="A28" s="368">
        <v>20</v>
      </c>
      <c r="B28" s="369" t="s">
        <v>138</v>
      </c>
      <c r="C28" s="369" t="s">
        <v>433</v>
      </c>
      <c r="D28" s="369" t="s">
        <v>289</v>
      </c>
      <c r="E28" s="369" t="s">
        <v>1059</v>
      </c>
      <c r="F28" s="370" t="s">
        <v>429</v>
      </c>
    </row>
    <row r="29" spans="1:6" ht="30.75" customHeight="1">
      <c r="A29" s="368">
        <v>21</v>
      </c>
      <c r="B29" s="369" t="s">
        <v>1060</v>
      </c>
      <c r="C29" s="369" t="s">
        <v>435</v>
      </c>
      <c r="D29" s="369"/>
      <c r="E29" s="369" t="s">
        <v>1061</v>
      </c>
      <c r="F29" s="370" t="s">
        <v>429</v>
      </c>
    </row>
    <row r="30" spans="1:6" ht="30.75" customHeight="1">
      <c r="A30" s="368">
        <v>22</v>
      </c>
      <c r="B30" s="369" t="s">
        <v>434</v>
      </c>
      <c r="C30" s="369" t="s">
        <v>435</v>
      </c>
      <c r="D30" s="369">
        <v>1E-3</v>
      </c>
      <c r="E30" s="369" t="s">
        <v>1062</v>
      </c>
      <c r="F30" s="370" t="s">
        <v>429</v>
      </c>
    </row>
    <row r="31" spans="1:6" ht="30.75" customHeight="1">
      <c r="A31" s="368">
        <v>23</v>
      </c>
      <c r="B31" s="369" t="s">
        <v>681</v>
      </c>
      <c r="C31" s="369" t="s">
        <v>763</v>
      </c>
      <c r="D31" s="369"/>
      <c r="E31" s="369" t="s">
        <v>764</v>
      </c>
      <c r="F31" s="370" t="s">
        <v>429</v>
      </c>
    </row>
    <row r="32" spans="1:6" ht="30.75" customHeight="1">
      <c r="A32" s="368">
        <v>24</v>
      </c>
      <c r="B32" s="369" t="s">
        <v>765</v>
      </c>
      <c r="C32" s="369" t="s">
        <v>766</v>
      </c>
      <c r="D32" s="369"/>
      <c r="E32" s="369" t="s">
        <v>1063</v>
      </c>
      <c r="F32" s="370" t="s">
        <v>429</v>
      </c>
    </row>
    <row r="33" spans="1:6" ht="30.75" customHeight="1">
      <c r="A33" s="368">
        <v>25</v>
      </c>
      <c r="B33" s="369" t="s">
        <v>173</v>
      </c>
      <c r="C33" s="369" t="s">
        <v>436</v>
      </c>
      <c r="D33" s="369">
        <v>1E-3</v>
      </c>
      <c r="E33" s="369" t="s">
        <v>1064</v>
      </c>
      <c r="F33" s="370" t="s">
        <v>429</v>
      </c>
    </row>
    <row r="34" spans="1:6" ht="30.75" customHeight="1">
      <c r="A34" s="368">
        <v>26</v>
      </c>
      <c r="B34" s="369" t="s">
        <v>1055</v>
      </c>
      <c r="C34" s="369" t="s">
        <v>1065</v>
      </c>
      <c r="D34" s="369"/>
      <c r="E34" s="369" t="s">
        <v>1066</v>
      </c>
      <c r="F34" s="370" t="s">
        <v>429</v>
      </c>
    </row>
    <row r="35" spans="1:6" ht="15" customHeight="1">
      <c r="A35" s="962" t="s">
        <v>440</v>
      </c>
      <c r="B35" s="963"/>
      <c r="C35" s="963"/>
      <c r="D35" s="963"/>
      <c r="E35" s="963"/>
      <c r="F35" s="964"/>
    </row>
    <row r="36" spans="1:6" ht="15" customHeight="1" thickBot="1">
      <c r="A36" s="965"/>
      <c r="B36" s="966"/>
      <c r="C36" s="966"/>
      <c r="D36" s="966"/>
      <c r="E36" s="966"/>
      <c r="F36" s="967"/>
    </row>
    <row r="37" spans="1:6" ht="22.5" customHeight="1">
      <c r="A37" s="372" t="s">
        <v>437</v>
      </c>
      <c r="B37" s="373" t="s">
        <v>1214</v>
      </c>
      <c r="C37" s="373"/>
      <c r="D37" s="373"/>
      <c r="E37" s="968" t="s">
        <v>1215</v>
      </c>
      <c r="F37" s="968"/>
    </row>
    <row r="38" spans="1:6" ht="15">
      <c r="A38" s="374"/>
    </row>
    <row r="39" spans="1:6" ht="15">
      <c r="A39" s="374"/>
    </row>
    <row r="40" spans="1:6" ht="15">
      <c r="A40" s="374"/>
    </row>
    <row r="41" spans="1:6" ht="15">
      <c r="A41" s="374"/>
    </row>
  </sheetData>
  <mergeCells count="14">
    <mergeCell ref="C6:F6"/>
    <mergeCell ref="A1:B1"/>
    <mergeCell ref="C1:E1"/>
    <mergeCell ref="A2:F2"/>
    <mergeCell ref="A3:F3"/>
    <mergeCell ref="A5:F5"/>
    <mergeCell ref="A35:F36"/>
    <mergeCell ref="E37:F37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scale="68" orientation="portrait" horizontalDpi="4294967292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A924D-79F5-4BB0-B9BA-8931A26FBF07}">
  <sheetPr>
    <tabColor rgb="FF7030A0"/>
  </sheetPr>
  <dimension ref="H44"/>
  <sheetViews>
    <sheetView view="pageBreakPreview" zoomScale="115" zoomScaleSheetLayoutView="115" workbookViewId="0">
      <selection activeCell="H52" sqref="H52"/>
    </sheetView>
  </sheetViews>
  <sheetFormatPr defaultRowHeight="12.75"/>
  <cols>
    <col min="1" max="21" width="12.140625" style="363" customWidth="1"/>
    <col min="22" max="16384" width="9.140625" style="363"/>
  </cols>
  <sheetData>
    <row r="44" spans="8:8">
      <c r="H44" s="363" t="s">
        <v>1219</v>
      </c>
    </row>
  </sheetData>
  <pageMargins left="0.7" right="0.7" top="0.75" bottom="0.75" header="0.3" footer="0.3"/>
  <pageSetup paperSize="9" scale="91" orientation="portrait" horizontalDpi="4294967293" verticalDpi="4294967293" r:id="rId1"/>
  <colBreaks count="1" manualBreakCount="1">
    <brk id="7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theme="7"/>
  </sheetPr>
  <dimension ref="A1:V64"/>
  <sheetViews>
    <sheetView zoomScale="85" zoomScaleNormal="85" workbookViewId="0">
      <selection activeCell="D9" sqref="D9"/>
    </sheetView>
  </sheetViews>
  <sheetFormatPr defaultRowHeight="12.75"/>
  <cols>
    <col min="1" max="1" width="11.7109375" customWidth="1"/>
    <col min="2" max="2" width="38.28515625" style="189" customWidth="1"/>
    <col min="3" max="3" width="24.5703125" bestFit="1" customWidth="1"/>
    <col min="4" max="4" width="28" customWidth="1"/>
    <col min="5" max="6" width="26.42578125" style="140" bestFit="1" customWidth="1"/>
    <col min="7" max="7" width="32.85546875" customWidth="1"/>
    <col min="8" max="8" width="22" style="140" customWidth="1"/>
    <col min="9" max="9" width="19.7109375" style="140" customWidth="1"/>
    <col min="10" max="10" width="12.5703125" style="140" customWidth="1"/>
    <col min="11" max="11" width="19.85546875" bestFit="1" customWidth="1"/>
  </cols>
  <sheetData>
    <row r="1" spans="1:19" ht="48.75" customHeight="1">
      <c r="A1" s="983" t="s">
        <v>460</v>
      </c>
      <c r="B1" s="984"/>
      <c r="C1" s="984"/>
      <c r="D1" s="984"/>
      <c r="E1" s="984"/>
      <c r="F1" s="984"/>
      <c r="G1" s="984"/>
      <c r="H1" s="984"/>
      <c r="I1" s="984"/>
      <c r="J1" s="984"/>
      <c r="K1" s="984"/>
    </row>
    <row r="2" spans="1:19" ht="29.25" customHeight="1">
      <c r="A2" s="985" t="s">
        <v>461</v>
      </c>
      <c r="B2" s="986"/>
      <c r="C2" s="986"/>
      <c r="D2" s="986"/>
      <c r="E2" s="986"/>
      <c r="F2" s="986"/>
      <c r="G2" s="986"/>
      <c r="H2" s="986"/>
      <c r="I2" s="986"/>
      <c r="J2" s="986"/>
      <c r="K2" s="987"/>
    </row>
    <row r="3" spans="1:19" ht="29.25" customHeight="1">
      <c r="A3" s="985" t="s">
        <v>760</v>
      </c>
      <c r="B3" s="986"/>
      <c r="C3" s="986"/>
      <c r="D3" s="986"/>
      <c r="E3" s="986"/>
      <c r="F3" s="986"/>
      <c r="G3" s="986"/>
      <c r="H3" s="986"/>
      <c r="I3" s="986"/>
      <c r="J3" s="986"/>
      <c r="K3" s="987"/>
    </row>
    <row r="4" spans="1:19" ht="29.25" customHeight="1">
      <c r="A4" s="985" t="s">
        <v>776</v>
      </c>
      <c r="B4" s="986"/>
      <c r="C4" s="986"/>
      <c r="D4" s="986"/>
      <c r="E4" s="986"/>
      <c r="F4" s="986"/>
      <c r="G4" s="986"/>
      <c r="H4" s="986"/>
      <c r="I4" s="986"/>
      <c r="J4" s="986"/>
      <c r="K4" s="987"/>
      <c r="M4" s="172"/>
      <c r="N4" s="172"/>
      <c r="O4" s="166"/>
      <c r="P4" s="172"/>
      <c r="Q4" s="172"/>
      <c r="R4" s="173"/>
      <c r="S4" s="173"/>
    </row>
    <row r="5" spans="1:19" ht="17.25" customHeight="1">
      <c r="A5" s="988" t="s">
        <v>462</v>
      </c>
      <c r="B5" s="989" t="s">
        <v>463</v>
      </c>
      <c r="C5" s="989" t="s">
        <v>373</v>
      </c>
      <c r="D5" s="990" t="s">
        <v>464</v>
      </c>
      <c r="E5" s="991" t="s">
        <v>465</v>
      </c>
      <c r="F5" s="991" t="s">
        <v>466</v>
      </c>
      <c r="G5" s="993" t="s">
        <v>467</v>
      </c>
      <c r="H5" s="991" t="s">
        <v>79</v>
      </c>
      <c r="I5" s="991" t="s">
        <v>467</v>
      </c>
      <c r="J5" s="994" t="s">
        <v>468</v>
      </c>
      <c r="K5" s="996" t="s">
        <v>467</v>
      </c>
    </row>
    <row r="6" spans="1:19" ht="39.75" customHeight="1">
      <c r="A6" s="988"/>
      <c r="B6" s="989"/>
      <c r="C6" s="989"/>
      <c r="D6" s="991"/>
      <c r="E6" s="992"/>
      <c r="F6" s="992"/>
      <c r="G6" s="989"/>
      <c r="H6" s="992"/>
      <c r="I6" s="992"/>
      <c r="J6" s="995"/>
      <c r="K6" s="997"/>
    </row>
    <row r="7" spans="1:19" ht="39.75" customHeight="1">
      <c r="A7" s="982"/>
      <c r="B7" s="982"/>
      <c r="C7" s="982"/>
      <c r="D7" s="982"/>
      <c r="E7" s="982"/>
      <c r="F7" s="982"/>
      <c r="G7" s="982"/>
      <c r="H7" s="982"/>
      <c r="I7" s="982"/>
      <c r="J7" s="982"/>
      <c r="K7" s="982"/>
    </row>
    <row r="8" spans="1:19" ht="20.100000000000001" customHeight="1">
      <c r="A8" s="168">
        <v>1</v>
      </c>
      <c r="B8" s="221" t="s">
        <v>718</v>
      </c>
      <c r="C8" s="221">
        <v>36</v>
      </c>
      <c r="D8" s="221" t="s">
        <v>719</v>
      </c>
      <c r="E8" s="223" t="s">
        <v>474</v>
      </c>
      <c r="F8" s="171" t="s">
        <v>469</v>
      </c>
      <c r="G8" s="175" t="s">
        <v>470</v>
      </c>
      <c r="H8" s="175" t="s">
        <v>471</v>
      </c>
      <c r="I8" s="175" t="s">
        <v>472</v>
      </c>
      <c r="J8" s="175" t="s">
        <v>471</v>
      </c>
      <c r="K8" s="175" t="s">
        <v>472</v>
      </c>
    </row>
    <row r="9" spans="1:19" ht="20.100000000000001" customHeight="1">
      <c r="A9" s="168">
        <v>2</v>
      </c>
      <c r="B9" s="168" t="s">
        <v>122</v>
      </c>
      <c r="C9" s="168" t="s">
        <v>720</v>
      </c>
      <c r="D9" s="168" t="s">
        <v>448</v>
      </c>
      <c r="E9" s="235">
        <v>1</v>
      </c>
      <c r="F9" s="171" t="s">
        <v>469</v>
      </c>
      <c r="G9" s="175" t="s">
        <v>470</v>
      </c>
      <c r="H9" s="175" t="s">
        <v>471</v>
      </c>
      <c r="I9" s="175" t="s">
        <v>472</v>
      </c>
      <c r="J9" s="175" t="s">
        <v>471</v>
      </c>
      <c r="K9" s="175" t="s">
        <v>472</v>
      </c>
    </row>
    <row r="10" spans="1:19" ht="20.100000000000001" customHeight="1">
      <c r="A10" s="168">
        <v>3</v>
      </c>
      <c r="B10" s="168" t="s">
        <v>721</v>
      </c>
      <c r="C10" s="168" t="s">
        <v>722</v>
      </c>
      <c r="D10" s="168" t="s">
        <v>575</v>
      </c>
      <c r="E10" s="179" t="s">
        <v>469</v>
      </c>
      <c r="F10" s="171" t="s">
        <v>469</v>
      </c>
      <c r="G10" s="178" t="s">
        <v>761</v>
      </c>
      <c r="H10" s="177" t="s">
        <v>473</v>
      </c>
      <c r="I10" s="177" t="s">
        <v>473</v>
      </c>
      <c r="J10" s="177" t="s">
        <v>473</v>
      </c>
      <c r="K10" s="177" t="s">
        <v>473</v>
      </c>
    </row>
    <row r="11" spans="1:19" ht="20.100000000000001" customHeight="1">
      <c r="A11" s="168">
        <v>4</v>
      </c>
      <c r="B11" s="168" t="s">
        <v>723</v>
      </c>
      <c r="C11" s="168" t="s">
        <v>722</v>
      </c>
      <c r="D11" s="168" t="s">
        <v>132</v>
      </c>
      <c r="E11" s="179" t="s">
        <v>469</v>
      </c>
      <c r="F11" s="171" t="s">
        <v>469</v>
      </c>
      <c r="G11" s="178" t="s">
        <v>761</v>
      </c>
      <c r="H11" s="177" t="s">
        <v>473</v>
      </c>
      <c r="I11" s="177" t="s">
        <v>473</v>
      </c>
      <c r="J11" s="177" t="s">
        <v>473</v>
      </c>
      <c r="K11" s="177" t="s">
        <v>473</v>
      </c>
    </row>
    <row r="12" spans="1:19" ht="20.100000000000001" customHeight="1">
      <c r="A12" s="168">
        <v>5</v>
      </c>
      <c r="B12" s="168" t="s">
        <v>724</v>
      </c>
      <c r="C12" s="168">
        <v>17</v>
      </c>
      <c r="D12" s="168" t="s">
        <v>725</v>
      </c>
      <c r="E12" s="179" t="s">
        <v>474</v>
      </c>
      <c r="F12" s="171" t="s">
        <v>469</v>
      </c>
      <c r="G12" s="175" t="s">
        <v>470</v>
      </c>
      <c r="H12" s="177" t="s">
        <v>473</v>
      </c>
      <c r="I12" s="177" t="s">
        <v>473</v>
      </c>
      <c r="J12" s="177" t="s">
        <v>473</v>
      </c>
      <c r="K12" s="177" t="s">
        <v>473</v>
      </c>
    </row>
    <row r="13" spans="1:19" ht="20.100000000000001" customHeight="1">
      <c r="A13" s="168">
        <v>6</v>
      </c>
      <c r="B13" s="168" t="s">
        <v>121</v>
      </c>
      <c r="C13" s="168">
        <v>13</v>
      </c>
      <c r="D13" s="168" t="s">
        <v>130</v>
      </c>
      <c r="E13" s="179" t="s">
        <v>474</v>
      </c>
      <c r="F13" s="171" t="s">
        <v>469</v>
      </c>
      <c r="G13" s="175" t="s">
        <v>470</v>
      </c>
      <c r="H13" s="177" t="s">
        <v>473</v>
      </c>
      <c r="I13" s="177" t="s">
        <v>473</v>
      </c>
      <c r="J13" s="177" t="s">
        <v>473</v>
      </c>
      <c r="K13" s="177" t="s">
        <v>473</v>
      </c>
    </row>
    <row r="14" spans="1:19" ht="20.100000000000001" customHeight="1">
      <c r="A14" s="168">
        <v>7</v>
      </c>
      <c r="B14" s="168" t="s">
        <v>121</v>
      </c>
      <c r="C14" s="174">
        <v>12</v>
      </c>
      <c r="D14" s="168" t="s">
        <v>849</v>
      </c>
      <c r="E14" s="235">
        <v>1</v>
      </c>
      <c r="F14" s="171" t="s">
        <v>469</v>
      </c>
      <c r="G14" s="175" t="s">
        <v>470</v>
      </c>
      <c r="H14" s="177" t="s">
        <v>473</v>
      </c>
      <c r="I14" s="177" t="s">
        <v>473</v>
      </c>
      <c r="J14" s="177" t="s">
        <v>473</v>
      </c>
      <c r="K14" s="177" t="s">
        <v>473</v>
      </c>
    </row>
    <row r="15" spans="1:19" ht="20.100000000000001" customHeight="1">
      <c r="A15" s="168">
        <v>8</v>
      </c>
      <c r="B15" s="168" t="s">
        <v>726</v>
      </c>
      <c r="C15" s="168">
        <v>3</v>
      </c>
      <c r="D15" s="168" t="s">
        <v>129</v>
      </c>
      <c r="E15" s="179" t="s">
        <v>474</v>
      </c>
      <c r="F15" s="171" t="s">
        <v>469</v>
      </c>
      <c r="G15" s="175" t="s">
        <v>470</v>
      </c>
      <c r="H15" s="177" t="s">
        <v>473</v>
      </c>
      <c r="I15" s="177" t="s">
        <v>473</v>
      </c>
      <c r="J15" s="177" t="s">
        <v>473</v>
      </c>
      <c r="K15" s="177" t="s">
        <v>473</v>
      </c>
    </row>
    <row r="16" spans="1:19" ht="20.100000000000001" customHeight="1">
      <c r="A16" s="168">
        <v>9</v>
      </c>
      <c r="B16" s="168" t="s">
        <v>121</v>
      </c>
      <c r="C16" s="168" t="s">
        <v>727</v>
      </c>
      <c r="D16" s="168" t="s">
        <v>130</v>
      </c>
      <c r="E16" s="179" t="s">
        <v>474</v>
      </c>
      <c r="F16" s="171" t="s">
        <v>469</v>
      </c>
      <c r="G16" s="175" t="s">
        <v>470</v>
      </c>
      <c r="H16" s="175" t="s">
        <v>471</v>
      </c>
      <c r="I16" s="175" t="s">
        <v>472</v>
      </c>
      <c r="J16" s="175" t="s">
        <v>471</v>
      </c>
      <c r="K16" s="175" t="s">
        <v>472</v>
      </c>
    </row>
    <row r="17" spans="1:22" ht="20.100000000000001" customHeight="1">
      <c r="A17" s="168">
        <v>10</v>
      </c>
      <c r="B17" s="168" t="s">
        <v>726</v>
      </c>
      <c r="C17" s="174">
        <v>1.5</v>
      </c>
      <c r="D17" s="168" t="s">
        <v>719</v>
      </c>
      <c r="E17" s="179" t="s">
        <v>474</v>
      </c>
      <c r="F17" s="171" t="s">
        <v>469</v>
      </c>
      <c r="G17" s="175" t="s">
        <v>470</v>
      </c>
      <c r="H17" s="177" t="s">
        <v>473</v>
      </c>
      <c r="I17" s="177" t="s">
        <v>473</v>
      </c>
      <c r="J17" s="177" t="s">
        <v>473</v>
      </c>
      <c r="K17" s="177" t="s">
        <v>473</v>
      </c>
    </row>
    <row r="18" spans="1:22" ht="20.100000000000001" customHeight="1">
      <c r="A18" s="168">
        <v>11</v>
      </c>
      <c r="B18" s="168" t="s">
        <v>726</v>
      </c>
      <c r="C18" s="168">
        <v>3</v>
      </c>
      <c r="D18" s="168" t="s">
        <v>129</v>
      </c>
      <c r="E18" s="179" t="s">
        <v>474</v>
      </c>
      <c r="F18" s="171" t="s">
        <v>469</v>
      </c>
      <c r="G18" s="175" t="s">
        <v>470</v>
      </c>
      <c r="H18" s="177" t="s">
        <v>473</v>
      </c>
      <c r="I18" s="177" t="s">
        <v>473</v>
      </c>
      <c r="J18" s="177" t="s">
        <v>473</v>
      </c>
      <c r="K18" s="177" t="s">
        <v>473</v>
      </c>
    </row>
    <row r="19" spans="1:22" ht="20.100000000000001" customHeight="1">
      <c r="A19" s="168">
        <v>12</v>
      </c>
      <c r="B19" s="168" t="s">
        <v>133</v>
      </c>
      <c r="C19" s="168" t="s">
        <v>728</v>
      </c>
      <c r="D19" s="168" t="s">
        <v>575</v>
      </c>
      <c r="E19" s="179" t="s">
        <v>469</v>
      </c>
      <c r="F19" s="171" t="s">
        <v>469</v>
      </c>
      <c r="G19" s="178" t="s">
        <v>761</v>
      </c>
      <c r="H19" s="177" t="s">
        <v>473</v>
      </c>
      <c r="I19" s="177" t="s">
        <v>473</v>
      </c>
      <c r="J19" s="177" t="s">
        <v>473</v>
      </c>
      <c r="K19" s="177" t="s">
        <v>473</v>
      </c>
    </row>
    <row r="20" spans="1:22" ht="20.100000000000001" customHeight="1">
      <c r="A20" s="168">
        <v>13</v>
      </c>
      <c r="B20" s="168" t="s">
        <v>729</v>
      </c>
      <c r="C20" s="168" t="s">
        <v>730</v>
      </c>
      <c r="D20" s="168" t="s">
        <v>719</v>
      </c>
      <c r="E20" s="179" t="s">
        <v>474</v>
      </c>
      <c r="F20" s="171" t="s">
        <v>469</v>
      </c>
      <c r="G20" s="175" t="s">
        <v>470</v>
      </c>
      <c r="H20" s="175" t="s">
        <v>471</v>
      </c>
      <c r="I20" s="175" t="s">
        <v>472</v>
      </c>
      <c r="J20" s="175" t="s">
        <v>471</v>
      </c>
      <c r="K20" s="175" t="s">
        <v>472</v>
      </c>
    </row>
    <row r="21" spans="1:22" ht="20.100000000000001" customHeight="1">
      <c r="A21" s="168">
        <v>14</v>
      </c>
      <c r="B21" s="168" t="s">
        <v>731</v>
      </c>
      <c r="C21" s="168" t="s">
        <v>732</v>
      </c>
      <c r="D21" s="168" t="s">
        <v>719</v>
      </c>
      <c r="E21" s="223">
        <v>1</v>
      </c>
      <c r="F21" s="171" t="s">
        <v>469</v>
      </c>
      <c r="G21" s="175" t="s">
        <v>470</v>
      </c>
      <c r="H21" s="175" t="s">
        <v>471</v>
      </c>
      <c r="I21" s="175" t="s">
        <v>472</v>
      </c>
      <c r="J21" s="175" t="s">
        <v>471</v>
      </c>
      <c r="K21" s="175" t="s">
        <v>472</v>
      </c>
    </row>
    <row r="22" spans="1:22" ht="20.100000000000001" customHeight="1">
      <c r="A22" s="168">
        <v>15</v>
      </c>
      <c r="B22" s="168" t="s">
        <v>733</v>
      </c>
      <c r="C22" s="185">
        <v>0.8</v>
      </c>
      <c r="D22" s="168" t="s">
        <v>660</v>
      </c>
      <c r="E22" s="179" t="s">
        <v>469</v>
      </c>
      <c r="F22" s="171" t="s">
        <v>469</v>
      </c>
      <c r="G22" s="178" t="s">
        <v>761</v>
      </c>
      <c r="H22" s="177" t="s">
        <v>473</v>
      </c>
      <c r="I22" s="177" t="s">
        <v>473</v>
      </c>
      <c r="J22" s="177" t="s">
        <v>473</v>
      </c>
      <c r="K22" s="177" t="s">
        <v>473</v>
      </c>
    </row>
    <row r="23" spans="1:22" ht="20.100000000000001" customHeight="1">
      <c r="A23" s="168">
        <v>16</v>
      </c>
      <c r="B23" s="168" t="s">
        <v>724</v>
      </c>
      <c r="C23" s="168">
        <v>5</v>
      </c>
      <c r="D23" s="168" t="s">
        <v>725</v>
      </c>
      <c r="E23" s="179" t="s">
        <v>474</v>
      </c>
      <c r="F23" s="171" t="s">
        <v>469</v>
      </c>
      <c r="G23" s="175" t="s">
        <v>470</v>
      </c>
      <c r="H23" s="177" t="s">
        <v>473</v>
      </c>
      <c r="I23" s="177" t="s">
        <v>473</v>
      </c>
      <c r="J23" s="177" t="s">
        <v>473</v>
      </c>
      <c r="K23" s="177" t="s">
        <v>473</v>
      </c>
    </row>
    <row r="24" spans="1:22" ht="20.100000000000001" customHeight="1">
      <c r="A24" s="168">
        <v>17</v>
      </c>
      <c r="B24" s="168" t="s">
        <v>140</v>
      </c>
      <c r="C24" s="174">
        <v>10.6</v>
      </c>
      <c r="D24" s="168" t="s">
        <v>132</v>
      </c>
      <c r="E24" s="179" t="s">
        <v>474</v>
      </c>
      <c r="F24" s="171" t="s">
        <v>469</v>
      </c>
      <c r="G24" s="175" t="s">
        <v>470</v>
      </c>
      <c r="H24" s="177" t="s">
        <v>473</v>
      </c>
      <c r="I24" s="177" t="s">
        <v>473</v>
      </c>
      <c r="J24" s="177" t="s">
        <v>473</v>
      </c>
      <c r="K24" s="177" t="s">
        <v>473</v>
      </c>
    </row>
    <row r="25" spans="1:22" ht="20.100000000000001" customHeight="1">
      <c r="A25" s="168">
        <v>18</v>
      </c>
      <c r="B25" s="168" t="s">
        <v>734</v>
      </c>
      <c r="C25" s="168">
        <v>36</v>
      </c>
      <c r="D25" s="168" t="s">
        <v>719</v>
      </c>
      <c r="E25" s="223">
        <v>1</v>
      </c>
      <c r="F25" s="171" t="s">
        <v>469</v>
      </c>
      <c r="G25" s="175" t="s">
        <v>470</v>
      </c>
      <c r="H25" s="177" t="s">
        <v>473</v>
      </c>
      <c r="I25" s="177" t="s">
        <v>473</v>
      </c>
      <c r="J25" s="177" t="s">
        <v>473</v>
      </c>
      <c r="K25" s="177" t="s">
        <v>473</v>
      </c>
    </row>
    <row r="26" spans="1:22" ht="20.100000000000001" customHeight="1">
      <c r="A26" s="168">
        <v>19</v>
      </c>
      <c r="B26" s="168" t="s">
        <v>133</v>
      </c>
      <c r="C26" s="174">
        <v>0.5</v>
      </c>
      <c r="D26" s="168" t="s">
        <v>132</v>
      </c>
      <c r="E26" s="179" t="s">
        <v>469</v>
      </c>
      <c r="F26" s="171" t="s">
        <v>469</v>
      </c>
      <c r="G26" s="178" t="s">
        <v>761</v>
      </c>
      <c r="H26" s="177" t="s">
        <v>473</v>
      </c>
      <c r="I26" s="177" t="s">
        <v>473</v>
      </c>
      <c r="J26" s="177" t="s">
        <v>473</v>
      </c>
      <c r="K26" s="177" t="s">
        <v>473</v>
      </c>
    </row>
    <row r="27" spans="1:22" ht="20.100000000000001" customHeight="1">
      <c r="A27" s="168">
        <v>20</v>
      </c>
      <c r="B27" s="168" t="s">
        <v>721</v>
      </c>
      <c r="C27" s="168" t="s">
        <v>735</v>
      </c>
      <c r="D27" s="168" t="s">
        <v>132</v>
      </c>
      <c r="E27" s="179" t="s">
        <v>469</v>
      </c>
      <c r="F27" s="171" t="s">
        <v>469</v>
      </c>
      <c r="G27" s="178" t="s">
        <v>761</v>
      </c>
      <c r="H27" s="177" t="s">
        <v>473</v>
      </c>
      <c r="I27" s="177" t="s">
        <v>473</v>
      </c>
      <c r="J27" s="177" t="s">
        <v>473</v>
      </c>
      <c r="K27" s="177" t="s">
        <v>473</v>
      </c>
    </row>
    <row r="28" spans="1:22" ht="20.100000000000001" customHeight="1">
      <c r="A28" s="168">
        <v>21</v>
      </c>
      <c r="B28" s="168" t="s">
        <v>736</v>
      </c>
      <c r="C28" s="185">
        <v>0.05</v>
      </c>
      <c r="D28" s="168" t="s">
        <v>737</v>
      </c>
      <c r="E28" s="179" t="s">
        <v>474</v>
      </c>
      <c r="F28" s="171" t="s">
        <v>469</v>
      </c>
      <c r="G28" s="175" t="s">
        <v>470</v>
      </c>
      <c r="H28" s="177" t="s">
        <v>473</v>
      </c>
      <c r="I28" s="177" t="s">
        <v>473</v>
      </c>
      <c r="J28" s="177" t="s">
        <v>473</v>
      </c>
      <c r="K28" s="177" t="s">
        <v>473</v>
      </c>
    </row>
    <row r="29" spans="1:22" ht="20.100000000000001" customHeight="1">
      <c r="A29" s="168">
        <v>22</v>
      </c>
      <c r="B29" s="168" t="s">
        <v>738</v>
      </c>
      <c r="C29" s="185">
        <v>0.05</v>
      </c>
      <c r="D29" s="168" t="s">
        <v>739</v>
      </c>
      <c r="E29" s="223">
        <v>1</v>
      </c>
      <c r="F29" s="171" t="s">
        <v>469</v>
      </c>
      <c r="G29" s="175" t="s">
        <v>470</v>
      </c>
      <c r="H29" s="177" t="s">
        <v>473</v>
      </c>
      <c r="I29" s="177" t="s">
        <v>473</v>
      </c>
      <c r="J29" s="177" t="s">
        <v>473</v>
      </c>
      <c r="K29" s="177" t="s">
        <v>473</v>
      </c>
    </row>
    <row r="30" spans="1:22" ht="20.100000000000001" customHeight="1">
      <c r="A30" s="168">
        <v>23</v>
      </c>
      <c r="B30" s="168" t="s">
        <v>120</v>
      </c>
      <c r="C30" s="185" t="s">
        <v>691</v>
      </c>
      <c r="D30" s="168" t="s">
        <v>130</v>
      </c>
      <c r="E30" s="223">
        <v>1</v>
      </c>
      <c r="F30" s="171" t="s">
        <v>469</v>
      </c>
      <c r="G30" s="175" t="s">
        <v>470</v>
      </c>
      <c r="H30" s="175" t="s">
        <v>471</v>
      </c>
      <c r="I30" s="175" t="s">
        <v>472</v>
      </c>
      <c r="J30" s="175" t="s">
        <v>471</v>
      </c>
      <c r="K30" s="175" t="s">
        <v>472</v>
      </c>
    </row>
    <row r="31" spans="1:22" ht="20.100000000000001" customHeight="1">
      <c r="A31" s="168">
        <v>24</v>
      </c>
      <c r="B31" s="168" t="s">
        <v>740</v>
      </c>
      <c r="C31" s="185">
        <v>0.8</v>
      </c>
      <c r="D31" s="168" t="s">
        <v>660</v>
      </c>
      <c r="E31" s="179" t="s">
        <v>469</v>
      </c>
      <c r="F31" s="171" t="s">
        <v>469</v>
      </c>
      <c r="G31" s="178" t="s">
        <v>761</v>
      </c>
      <c r="H31" s="177" t="s">
        <v>473</v>
      </c>
      <c r="I31" s="177" t="s">
        <v>473</v>
      </c>
      <c r="J31" s="177" t="s">
        <v>473</v>
      </c>
      <c r="K31" s="177" t="s">
        <v>473</v>
      </c>
    </row>
    <row r="32" spans="1:22" ht="20.100000000000001" customHeight="1">
      <c r="A32" s="168">
        <v>25</v>
      </c>
      <c r="B32" s="168" t="s">
        <v>121</v>
      </c>
      <c r="C32" s="185" t="s">
        <v>741</v>
      </c>
      <c r="D32" s="168" t="s">
        <v>130</v>
      </c>
      <c r="E32" s="223">
        <v>1</v>
      </c>
      <c r="F32" s="171" t="s">
        <v>469</v>
      </c>
      <c r="G32" s="175" t="s">
        <v>470</v>
      </c>
      <c r="H32" s="175" t="s">
        <v>471</v>
      </c>
      <c r="I32" s="175" t="s">
        <v>472</v>
      </c>
      <c r="J32" s="175" t="s">
        <v>471</v>
      </c>
      <c r="K32" s="175" t="s">
        <v>472</v>
      </c>
      <c r="M32" s="181"/>
      <c r="N32" s="998"/>
      <c r="O32" s="998"/>
      <c r="P32" s="998"/>
      <c r="Q32" s="183"/>
      <c r="R32" s="183"/>
      <c r="S32" s="183"/>
      <c r="T32" s="183"/>
      <c r="U32" s="183"/>
      <c r="V32" s="183"/>
    </row>
    <row r="33" spans="1:22" ht="20.100000000000001" customHeight="1">
      <c r="A33" s="168">
        <v>26</v>
      </c>
      <c r="B33" s="168" t="s">
        <v>121</v>
      </c>
      <c r="C33" s="185" t="s">
        <v>742</v>
      </c>
      <c r="D33" s="168" t="s">
        <v>130</v>
      </c>
      <c r="E33" s="179" t="s">
        <v>474</v>
      </c>
      <c r="F33" s="171" t="s">
        <v>469</v>
      </c>
      <c r="G33" s="175" t="s">
        <v>470</v>
      </c>
      <c r="H33" s="177" t="s">
        <v>473</v>
      </c>
      <c r="I33" s="177" t="s">
        <v>473</v>
      </c>
      <c r="J33" s="177" t="s">
        <v>473</v>
      </c>
      <c r="K33" s="177" t="s">
        <v>473</v>
      </c>
      <c r="M33" s="181"/>
      <c r="N33" s="182"/>
      <c r="O33" s="182"/>
      <c r="P33" s="182"/>
      <c r="Q33" s="183"/>
      <c r="R33" s="183"/>
      <c r="S33" s="183"/>
      <c r="T33" s="183"/>
      <c r="U33" s="183"/>
      <c r="V33" s="183"/>
    </row>
    <row r="34" spans="1:22" ht="20.100000000000001" customHeight="1">
      <c r="A34" s="168">
        <v>27</v>
      </c>
      <c r="B34" s="168" t="s">
        <v>721</v>
      </c>
      <c r="C34" s="168" t="s">
        <v>722</v>
      </c>
      <c r="D34" s="168" t="s">
        <v>132</v>
      </c>
      <c r="E34" s="179" t="s">
        <v>469</v>
      </c>
      <c r="F34" s="171" t="s">
        <v>469</v>
      </c>
      <c r="G34" s="178" t="s">
        <v>761</v>
      </c>
      <c r="H34" s="177" t="s">
        <v>473</v>
      </c>
      <c r="I34" s="177" t="s">
        <v>473</v>
      </c>
      <c r="J34" s="177" t="s">
        <v>473</v>
      </c>
      <c r="K34" s="177" t="s">
        <v>473</v>
      </c>
      <c r="M34" s="181"/>
      <c r="N34" s="182"/>
      <c r="O34" s="182"/>
      <c r="P34" s="182"/>
      <c r="Q34" s="183"/>
      <c r="R34" s="183"/>
      <c r="S34" s="183"/>
      <c r="T34" s="183"/>
      <c r="U34" s="183"/>
      <c r="V34" s="183"/>
    </row>
    <row r="35" spans="1:22" ht="20.100000000000001" customHeight="1">
      <c r="A35" s="168">
        <v>28</v>
      </c>
      <c r="B35" s="168" t="s">
        <v>133</v>
      </c>
      <c r="C35" s="185">
        <v>0.8</v>
      </c>
      <c r="D35" s="168" t="s">
        <v>132</v>
      </c>
      <c r="E35" s="179" t="s">
        <v>469</v>
      </c>
      <c r="F35" s="171" t="s">
        <v>469</v>
      </c>
      <c r="G35" s="178" t="s">
        <v>761</v>
      </c>
      <c r="H35" s="177" t="s">
        <v>473</v>
      </c>
      <c r="I35" s="177" t="s">
        <v>473</v>
      </c>
      <c r="J35" s="177" t="s">
        <v>473</v>
      </c>
      <c r="K35" s="177" t="s">
        <v>473</v>
      </c>
      <c r="M35" s="181"/>
      <c r="N35" s="998"/>
      <c r="O35" s="998"/>
      <c r="P35" s="998"/>
      <c r="Q35" s="184"/>
      <c r="R35" s="184"/>
      <c r="S35" s="184"/>
      <c r="T35" s="184"/>
      <c r="U35" s="184"/>
      <c r="V35" s="183"/>
    </row>
    <row r="36" spans="1:22" s="186" customFormat="1" ht="20.100000000000001" customHeight="1">
      <c r="A36" s="168">
        <v>29</v>
      </c>
      <c r="B36" s="168" t="s">
        <v>721</v>
      </c>
      <c r="C36" s="168" t="s">
        <v>722</v>
      </c>
      <c r="D36" s="168" t="s">
        <v>132</v>
      </c>
      <c r="E36" s="179" t="s">
        <v>469</v>
      </c>
      <c r="F36" s="171" t="s">
        <v>469</v>
      </c>
      <c r="G36" s="178" t="s">
        <v>761</v>
      </c>
      <c r="H36" s="177" t="s">
        <v>473</v>
      </c>
      <c r="I36" s="177" t="s">
        <v>473</v>
      </c>
      <c r="J36" s="177" t="s">
        <v>473</v>
      </c>
      <c r="K36" s="177" t="s">
        <v>473</v>
      </c>
      <c r="M36" s="181"/>
      <c r="N36" s="998"/>
      <c r="O36" s="998"/>
      <c r="P36" s="998"/>
      <c r="Q36" s="183"/>
      <c r="R36" s="183"/>
      <c r="S36" s="183"/>
      <c r="T36" s="183"/>
      <c r="U36" s="183"/>
      <c r="V36" s="183"/>
    </row>
    <row r="37" spans="1:22" s="186" customFormat="1" ht="20.100000000000001" customHeight="1">
      <c r="A37" s="168">
        <v>30</v>
      </c>
      <c r="B37" s="168" t="s">
        <v>736</v>
      </c>
      <c r="C37" s="185">
        <v>0.5</v>
      </c>
      <c r="D37" s="168" t="s">
        <v>737</v>
      </c>
      <c r="E37" s="179" t="s">
        <v>474</v>
      </c>
      <c r="F37" s="171" t="s">
        <v>469</v>
      </c>
      <c r="G37" s="175" t="s">
        <v>470</v>
      </c>
      <c r="H37" s="175" t="s">
        <v>471</v>
      </c>
      <c r="I37" s="175" t="s">
        <v>472</v>
      </c>
      <c r="J37" s="175" t="s">
        <v>471</v>
      </c>
      <c r="K37" s="175" t="s">
        <v>472</v>
      </c>
      <c r="M37" s="181"/>
      <c r="N37" s="998"/>
      <c r="O37" s="998"/>
      <c r="P37" s="998"/>
      <c r="Q37" s="183"/>
      <c r="R37" s="183"/>
      <c r="S37" s="183"/>
      <c r="T37" s="183"/>
      <c r="U37" s="183"/>
      <c r="V37" s="183"/>
    </row>
    <row r="38" spans="1:22" s="186" customFormat="1" ht="20.100000000000001" customHeight="1">
      <c r="A38" s="168">
        <v>31</v>
      </c>
      <c r="B38" s="168" t="s">
        <v>157</v>
      </c>
      <c r="C38" s="185" t="s">
        <v>743</v>
      </c>
      <c r="D38" s="168" t="s">
        <v>132</v>
      </c>
      <c r="E38" s="179" t="s">
        <v>469</v>
      </c>
      <c r="F38" s="171" t="s">
        <v>469</v>
      </c>
      <c r="G38" s="178" t="s">
        <v>761</v>
      </c>
      <c r="H38" s="177" t="s">
        <v>473</v>
      </c>
      <c r="I38" s="177" t="s">
        <v>473</v>
      </c>
      <c r="J38" s="177" t="s">
        <v>473</v>
      </c>
      <c r="K38" s="177" t="s">
        <v>473</v>
      </c>
      <c r="M38" s="181"/>
      <c r="N38" s="998"/>
      <c r="O38" s="999"/>
      <c r="P38" s="999"/>
      <c r="Q38" s="183"/>
      <c r="R38" s="183"/>
      <c r="S38" s="183"/>
      <c r="T38" s="183"/>
      <c r="U38" s="183"/>
      <c r="V38" s="183"/>
    </row>
    <row r="39" spans="1:22" s="186" customFormat="1" ht="20.100000000000001" customHeight="1">
      <c r="A39" s="168">
        <v>32</v>
      </c>
      <c r="B39" s="168" t="s">
        <v>157</v>
      </c>
      <c r="C39" s="185" t="s">
        <v>744</v>
      </c>
      <c r="D39" s="168" t="s">
        <v>132</v>
      </c>
      <c r="E39" s="179" t="s">
        <v>469</v>
      </c>
      <c r="F39" s="171" t="s">
        <v>469</v>
      </c>
      <c r="G39" s="178" t="s">
        <v>761</v>
      </c>
      <c r="H39" s="177" t="s">
        <v>473</v>
      </c>
      <c r="I39" s="177" t="s">
        <v>473</v>
      </c>
      <c r="J39" s="177" t="s">
        <v>473</v>
      </c>
      <c r="K39" s="177" t="s">
        <v>473</v>
      </c>
      <c r="M39" s="181"/>
      <c r="N39" s="998"/>
      <c r="O39" s="999"/>
      <c r="P39" s="999"/>
      <c r="Q39" s="183"/>
      <c r="R39" s="183"/>
      <c r="S39" s="183"/>
      <c r="T39" s="183"/>
      <c r="U39" s="183"/>
      <c r="V39" s="183"/>
    </row>
    <row r="40" spans="1:22" s="186" customFormat="1" ht="20.100000000000001" customHeight="1">
      <c r="A40" s="168">
        <v>33</v>
      </c>
      <c r="B40" s="168" t="s">
        <v>157</v>
      </c>
      <c r="C40" s="185" t="s">
        <v>744</v>
      </c>
      <c r="D40" s="168" t="s">
        <v>132</v>
      </c>
      <c r="E40" s="179" t="s">
        <v>469</v>
      </c>
      <c r="F40" s="171" t="s">
        <v>469</v>
      </c>
      <c r="G40" s="178" t="s">
        <v>761</v>
      </c>
      <c r="H40" s="177" t="s">
        <v>473</v>
      </c>
      <c r="I40" s="177" t="s">
        <v>473</v>
      </c>
      <c r="J40" s="177" t="s">
        <v>473</v>
      </c>
      <c r="K40" s="177" t="s">
        <v>473</v>
      </c>
      <c r="M40" s="181"/>
      <c r="N40" s="998"/>
      <c r="O40" s="999"/>
      <c r="P40" s="999"/>
      <c r="Q40" s="184"/>
      <c r="R40" s="184"/>
      <c r="S40" s="184"/>
      <c r="T40" s="184"/>
      <c r="U40" s="184"/>
      <c r="V40" s="183"/>
    </row>
    <row r="41" spans="1:22" s="186" customFormat="1" ht="20.100000000000001" customHeight="1">
      <c r="A41" s="168">
        <v>34</v>
      </c>
      <c r="B41" s="168" t="s">
        <v>721</v>
      </c>
      <c r="C41" s="174" t="s">
        <v>722</v>
      </c>
      <c r="D41" s="168" t="s">
        <v>575</v>
      </c>
      <c r="E41" s="179" t="s">
        <v>469</v>
      </c>
      <c r="F41" s="171" t="s">
        <v>469</v>
      </c>
      <c r="G41" s="178" t="s">
        <v>761</v>
      </c>
      <c r="H41" s="177" t="s">
        <v>473</v>
      </c>
      <c r="I41" s="177" t="s">
        <v>473</v>
      </c>
      <c r="J41" s="177" t="s">
        <v>473</v>
      </c>
      <c r="K41" s="177" t="s">
        <v>473</v>
      </c>
      <c r="M41" s="181"/>
      <c r="N41" s="998"/>
      <c r="O41" s="998"/>
      <c r="P41" s="998"/>
      <c r="Q41" s="183"/>
      <c r="R41" s="183"/>
      <c r="S41" s="183"/>
      <c r="T41" s="183"/>
      <c r="U41" s="183"/>
      <c r="V41" s="183"/>
    </row>
    <row r="42" spans="1:22" s="186" customFormat="1" ht="20.100000000000001" customHeight="1">
      <c r="A42" s="168">
        <v>35</v>
      </c>
      <c r="B42" s="168" t="s">
        <v>133</v>
      </c>
      <c r="C42" s="174" t="s">
        <v>158</v>
      </c>
      <c r="D42" s="168" t="s">
        <v>575</v>
      </c>
      <c r="E42" s="179" t="s">
        <v>469</v>
      </c>
      <c r="F42" s="171" t="s">
        <v>469</v>
      </c>
      <c r="G42" s="178" t="s">
        <v>761</v>
      </c>
      <c r="H42" s="177" t="s">
        <v>473</v>
      </c>
      <c r="I42" s="177" t="s">
        <v>473</v>
      </c>
      <c r="J42" s="177" t="s">
        <v>473</v>
      </c>
      <c r="K42" s="177" t="s">
        <v>473</v>
      </c>
      <c r="M42" s="181"/>
      <c r="N42" s="998"/>
      <c r="O42" s="999"/>
      <c r="P42" s="999"/>
      <c r="Q42" s="183"/>
      <c r="R42" s="183"/>
      <c r="S42" s="183"/>
      <c r="T42" s="183"/>
      <c r="U42" s="183"/>
      <c r="V42" s="183"/>
    </row>
    <row r="43" spans="1:22" s="186" customFormat="1" ht="16.5" customHeight="1">
      <c r="A43" s="168">
        <v>36</v>
      </c>
      <c r="B43" s="168" t="s">
        <v>133</v>
      </c>
      <c r="C43" s="174" t="s">
        <v>728</v>
      </c>
      <c r="D43" s="168" t="s">
        <v>575</v>
      </c>
      <c r="E43" s="179" t="s">
        <v>469</v>
      </c>
      <c r="F43" s="171" t="s">
        <v>469</v>
      </c>
      <c r="G43" s="178" t="s">
        <v>761</v>
      </c>
      <c r="H43" s="177" t="s">
        <v>473</v>
      </c>
      <c r="I43" s="177" t="s">
        <v>473</v>
      </c>
      <c r="J43" s="177" t="s">
        <v>473</v>
      </c>
      <c r="K43" s="177" t="s">
        <v>473</v>
      </c>
      <c r="M43" s="181"/>
      <c r="N43" s="998"/>
      <c r="O43" s="999"/>
      <c r="P43" s="999"/>
      <c r="Q43" s="184"/>
      <c r="R43" s="184"/>
      <c r="S43" s="184"/>
      <c r="T43" s="184"/>
      <c r="U43" s="184"/>
      <c r="V43" s="183"/>
    </row>
    <row r="44" spans="1:22" s="186" customFormat="1" ht="20.100000000000001" customHeight="1">
      <c r="A44" s="168">
        <v>37</v>
      </c>
      <c r="B44" s="168" t="s">
        <v>123</v>
      </c>
      <c r="C44" s="174">
        <v>0.4</v>
      </c>
      <c r="D44" s="168" t="s">
        <v>130</v>
      </c>
      <c r="E44" s="179" t="s">
        <v>469</v>
      </c>
      <c r="F44" s="171" t="s">
        <v>469</v>
      </c>
      <c r="G44" s="178" t="s">
        <v>761</v>
      </c>
      <c r="H44" s="177" t="s">
        <v>473</v>
      </c>
      <c r="I44" s="177" t="s">
        <v>473</v>
      </c>
      <c r="J44" s="177" t="s">
        <v>473</v>
      </c>
      <c r="K44" s="177" t="s">
        <v>473</v>
      </c>
      <c r="M44" s="181"/>
      <c r="N44" s="998"/>
      <c r="O44" s="999"/>
      <c r="P44" s="999"/>
      <c r="Q44" s="183"/>
      <c r="R44" s="183"/>
      <c r="S44" s="183"/>
      <c r="T44" s="183"/>
      <c r="U44" s="183"/>
      <c r="V44" s="183"/>
    </row>
    <row r="45" spans="1:22" s="186" customFormat="1" ht="20.100000000000001" customHeight="1">
      <c r="A45" s="168">
        <v>38</v>
      </c>
      <c r="B45" s="168" t="s">
        <v>721</v>
      </c>
      <c r="C45" s="174" t="s">
        <v>722</v>
      </c>
      <c r="D45" s="168" t="s">
        <v>132</v>
      </c>
      <c r="E45" s="179" t="s">
        <v>469</v>
      </c>
      <c r="F45" s="171" t="s">
        <v>469</v>
      </c>
      <c r="G45" s="178" t="s">
        <v>761</v>
      </c>
      <c r="H45" s="177" t="s">
        <v>473</v>
      </c>
      <c r="I45" s="177" t="s">
        <v>473</v>
      </c>
      <c r="J45" s="177" t="s">
        <v>473</v>
      </c>
      <c r="K45" s="177" t="s">
        <v>473</v>
      </c>
      <c r="M45" s="181"/>
      <c r="N45" s="998"/>
      <c r="O45" s="999"/>
      <c r="P45" s="999"/>
      <c r="Q45" s="183"/>
      <c r="R45" s="183"/>
      <c r="S45" s="183"/>
      <c r="T45" s="183"/>
      <c r="U45" s="183"/>
      <c r="V45" s="183"/>
    </row>
    <row r="46" spans="1:22" s="186" customFormat="1" ht="20.100000000000001" customHeight="1">
      <c r="A46" s="168">
        <v>39</v>
      </c>
      <c r="B46" s="168" t="s">
        <v>745</v>
      </c>
      <c r="C46" s="185">
        <v>26</v>
      </c>
      <c r="D46" s="168" t="s">
        <v>567</v>
      </c>
      <c r="E46" s="179" t="s">
        <v>469</v>
      </c>
      <c r="F46" s="171" t="s">
        <v>469</v>
      </c>
      <c r="G46" s="175" t="s">
        <v>470</v>
      </c>
      <c r="H46" s="175" t="s">
        <v>471</v>
      </c>
      <c r="I46" s="175" t="s">
        <v>472</v>
      </c>
      <c r="J46" s="175" t="s">
        <v>471</v>
      </c>
      <c r="K46" s="175" t="s">
        <v>472</v>
      </c>
      <c r="M46" s="181"/>
      <c r="N46" s="998"/>
      <c r="O46" s="998"/>
      <c r="P46" s="998"/>
      <c r="Q46" s="183"/>
      <c r="R46" s="183"/>
      <c r="S46" s="183"/>
      <c r="T46" s="183"/>
      <c r="U46" s="183"/>
      <c r="V46" s="183"/>
    </row>
    <row r="47" spans="1:22" s="186" customFormat="1" ht="20.100000000000001" customHeight="1">
      <c r="A47" s="168">
        <v>40</v>
      </c>
      <c r="B47" s="168" t="s">
        <v>746</v>
      </c>
      <c r="C47" s="174" t="s">
        <v>747</v>
      </c>
      <c r="D47" s="168" t="s">
        <v>719</v>
      </c>
      <c r="E47" s="235">
        <v>1</v>
      </c>
      <c r="F47" s="171" t="s">
        <v>469</v>
      </c>
      <c r="G47" s="175" t="s">
        <v>470</v>
      </c>
      <c r="H47" s="175" t="s">
        <v>471</v>
      </c>
      <c r="I47" s="175" t="s">
        <v>472</v>
      </c>
      <c r="J47" s="175" t="s">
        <v>471</v>
      </c>
      <c r="K47" s="175" t="s">
        <v>472</v>
      </c>
      <c r="M47" s="181"/>
      <c r="N47" s="998"/>
      <c r="O47" s="998"/>
      <c r="P47" s="998"/>
      <c r="Q47" s="183"/>
      <c r="R47" s="183"/>
      <c r="S47" s="183"/>
      <c r="T47" s="183"/>
      <c r="U47" s="183"/>
      <c r="V47" s="183"/>
    </row>
    <row r="48" spans="1:22" s="186" customFormat="1" ht="20.100000000000001" customHeight="1">
      <c r="A48" s="168">
        <v>41</v>
      </c>
      <c r="B48" s="168" t="s">
        <v>145</v>
      </c>
      <c r="C48" s="174">
        <v>48.9</v>
      </c>
      <c r="D48" s="168" t="s">
        <v>719</v>
      </c>
      <c r="E48" s="179" t="s">
        <v>474</v>
      </c>
      <c r="F48" s="171" t="s">
        <v>469</v>
      </c>
      <c r="G48" s="175" t="s">
        <v>470</v>
      </c>
      <c r="H48" s="175" t="s">
        <v>471</v>
      </c>
      <c r="I48" s="175" t="s">
        <v>472</v>
      </c>
      <c r="J48" s="175" t="s">
        <v>471</v>
      </c>
      <c r="K48" s="175" t="s">
        <v>472</v>
      </c>
      <c r="M48" s="181"/>
      <c r="N48" s="998"/>
      <c r="O48" s="998"/>
      <c r="P48" s="998"/>
      <c r="Q48" s="183"/>
      <c r="R48" s="183"/>
      <c r="S48" s="183"/>
      <c r="T48" s="183"/>
      <c r="U48" s="183"/>
      <c r="V48" s="183"/>
    </row>
    <row r="49" spans="1:22" ht="20.100000000000001" customHeight="1">
      <c r="A49" s="168">
        <v>42</v>
      </c>
      <c r="B49" s="168" t="s">
        <v>748</v>
      </c>
      <c r="C49" s="174" t="s">
        <v>749</v>
      </c>
      <c r="D49" s="168" t="s">
        <v>750</v>
      </c>
      <c r="E49" s="235">
        <v>1</v>
      </c>
      <c r="F49" s="171" t="s">
        <v>469</v>
      </c>
      <c r="G49" s="175" t="s">
        <v>470</v>
      </c>
      <c r="H49" s="175" t="s">
        <v>471</v>
      </c>
      <c r="I49" s="175" t="s">
        <v>472</v>
      </c>
      <c r="J49" s="175" t="s">
        <v>471</v>
      </c>
      <c r="K49" s="175" t="s">
        <v>472</v>
      </c>
      <c r="M49" s="181"/>
      <c r="N49" s="998"/>
      <c r="O49" s="998"/>
      <c r="P49" s="998"/>
      <c r="Q49" s="183"/>
      <c r="R49" s="183"/>
      <c r="S49" s="183"/>
      <c r="T49" s="183"/>
      <c r="U49" s="183"/>
      <c r="V49" s="183"/>
    </row>
    <row r="50" spans="1:22" s="186" customFormat="1" ht="19.5" customHeight="1">
      <c r="A50" s="168">
        <v>43</v>
      </c>
      <c r="B50" s="168" t="s">
        <v>704</v>
      </c>
      <c r="C50" s="187">
        <v>0.08</v>
      </c>
      <c r="D50" s="168" t="s">
        <v>751</v>
      </c>
      <c r="E50" s="179" t="s">
        <v>474</v>
      </c>
      <c r="F50" s="171" t="s">
        <v>469</v>
      </c>
      <c r="G50" s="175" t="s">
        <v>470</v>
      </c>
      <c r="H50" s="175" t="s">
        <v>471</v>
      </c>
      <c r="I50" s="175" t="s">
        <v>472</v>
      </c>
      <c r="J50" s="175" t="s">
        <v>471</v>
      </c>
      <c r="K50" s="175" t="s">
        <v>472</v>
      </c>
      <c r="M50" s="181"/>
      <c r="N50" s="998"/>
      <c r="O50" s="998"/>
      <c r="P50" s="998"/>
      <c r="Q50" s="183"/>
      <c r="R50" s="183"/>
      <c r="S50" s="183"/>
      <c r="T50" s="183"/>
      <c r="U50" s="183"/>
      <c r="V50" s="183"/>
    </row>
    <row r="51" spans="1:22" ht="20.100000000000001" customHeight="1">
      <c r="A51" s="168">
        <v>44</v>
      </c>
      <c r="B51" s="168" t="s">
        <v>752</v>
      </c>
      <c r="C51" s="168">
        <v>9</v>
      </c>
      <c r="D51" s="168" t="s">
        <v>753</v>
      </c>
      <c r="E51" s="179" t="s">
        <v>469</v>
      </c>
      <c r="F51" s="171" t="s">
        <v>469</v>
      </c>
      <c r="G51" s="178" t="s">
        <v>761</v>
      </c>
      <c r="H51" s="175" t="s">
        <v>475</v>
      </c>
      <c r="I51" s="175" t="s">
        <v>472</v>
      </c>
      <c r="J51" s="175" t="s">
        <v>475</v>
      </c>
      <c r="K51" s="175" t="s">
        <v>472</v>
      </c>
    </row>
    <row r="52" spans="1:22" ht="20.100000000000001" customHeight="1">
      <c r="A52" s="168">
        <v>45</v>
      </c>
      <c r="B52" s="168" t="s">
        <v>745</v>
      </c>
      <c r="C52" s="168">
        <v>23</v>
      </c>
      <c r="D52" s="168" t="s">
        <v>567</v>
      </c>
      <c r="E52" s="179" t="s">
        <v>469</v>
      </c>
      <c r="F52" s="171" t="s">
        <v>469</v>
      </c>
      <c r="G52" s="178" t="s">
        <v>761</v>
      </c>
      <c r="H52" s="175" t="s">
        <v>471</v>
      </c>
      <c r="I52" s="175" t="s">
        <v>472</v>
      </c>
      <c r="J52" s="175" t="s">
        <v>471</v>
      </c>
      <c r="K52" s="175" t="s">
        <v>472</v>
      </c>
    </row>
    <row r="53" spans="1:22" ht="20.100000000000001" customHeight="1">
      <c r="A53" s="168">
        <v>46</v>
      </c>
      <c r="B53" s="168" t="s">
        <v>746</v>
      </c>
      <c r="C53" s="174" t="s">
        <v>456</v>
      </c>
      <c r="D53" s="168" t="s">
        <v>754</v>
      </c>
      <c r="E53" s="179" t="s">
        <v>474</v>
      </c>
      <c r="F53" s="171" t="s">
        <v>469</v>
      </c>
      <c r="G53" s="175" t="s">
        <v>470</v>
      </c>
      <c r="H53" s="175" t="s">
        <v>471</v>
      </c>
      <c r="I53" s="175" t="s">
        <v>472</v>
      </c>
      <c r="J53" s="175" t="s">
        <v>471</v>
      </c>
      <c r="K53" s="175" t="s">
        <v>472</v>
      </c>
    </row>
    <row r="54" spans="1:22" ht="20.100000000000001" customHeight="1">
      <c r="A54" s="168">
        <v>46</v>
      </c>
      <c r="B54" s="168" t="s">
        <v>755</v>
      </c>
      <c r="C54" s="174" t="s">
        <v>756</v>
      </c>
      <c r="D54" s="168" t="s">
        <v>750</v>
      </c>
      <c r="E54" s="235">
        <v>1</v>
      </c>
      <c r="F54" s="171" t="s">
        <v>469</v>
      </c>
      <c r="G54" s="175" t="s">
        <v>470</v>
      </c>
      <c r="H54" s="175" t="s">
        <v>471</v>
      </c>
      <c r="I54" s="175" t="s">
        <v>472</v>
      </c>
      <c r="J54" s="175" t="s">
        <v>471</v>
      </c>
      <c r="K54" s="175" t="s">
        <v>472</v>
      </c>
    </row>
    <row r="55" spans="1:22" ht="20.100000000000001" customHeight="1">
      <c r="A55" s="168">
        <v>47</v>
      </c>
      <c r="B55" s="168" t="s">
        <v>145</v>
      </c>
      <c r="C55" s="174">
        <v>36.61</v>
      </c>
      <c r="D55" s="168" t="s">
        <v>754</v>
      </c>
      <c r="E55" s="179" t="s">
        <v>474</v>
      </c>
      <c r="F55" s="171" t="s">
        <v>469</v>
      </c>
      <c r="G55" s="175" t="s">
        <v>470</v>
      </c>
      <c r="H55" s="175" t="s">
        <v>471</v>
      </c>
      <c r="I55" s="175" t="s">
        <v>472</v>
      </c>
      <c r="J55" s="175" t="s">
        <v>471</v>
      </c>
      <c r="K55" s="175" t="s">
        <v>472</v>
      </c>
    </row>
    <row r="56" spans="1:22" ht="20.100000000000001" customHeight="1">
      <c r="A56" s="168">
        <v>48</v>
      </c>
      <c r="B56" s="168" t="s">
        <v>155</v>
      </c>
      <c r="C56" s="174" t="s">
        <v>699</v>
      </c>
      <c r="D56" s="168" t="s">
        <v>757</v>
      </c>
      <c r="E56" s="235">
        <v>1</v>
      </c>
      <c r="F56" s="171" t="s">
        <v>469</v>
      </c>
      <c r="G56" s="175" t="s">
        <v>470</v>
      </c>
      <c r="H56" s="175" t="s">
        <v>471</v>
      </c>
      <c r="I56" s="175" t="s">
        <v>472</v>
      </c>
      <c r="J56" s="175" t="s">
        <v>471</v>
      </c>
      <c r="K56" s="175" t="s">
        <v>472</v>
      </c>
    </row>
    <row r="57" spans="1:22" ht="20.100000000000001" customHeight="1">
      <c r="A57" s="168">
        <v>49</v>
      </c>
      <c r="B57" s="168" t="s">
        <v>704</v>
      </c>
      <c r="C57" s="222">
        <v>6.2E-2</v>
      </c>
      <c r="D57" s="168" t="s">
        <v>751</v>
      </c>
      <c r="E57" s="179" t="s">
        <v>474</v>
      </c>
      <c r="F57" s="171" t="s">
        <v>469</v>
      </c>
      <c r="G57" s="175" t="s">
        <v>470</v>
      </c>
      <c r="H57" s="175" t="s">
        <v>471</v>
      </c>
      <c r="I57" s="175" t="s">
        <v>472</v>
      </c>
      <c r="J57" s="175" t="s">
        <v>471</v>
      </c>
      <c r="K57" s="175" t="s">
        <v>472</v>
      </c>
    </row>
    <row r="58" spans="1:22" ht="20.100000000000001" customHeight="1">
      <c r="A58" s="168">
        <v>50</v>
      </c>
      <c r="B58" s="168" t="s">
        <v>133</v>
      </c>
      <c r="C58" s="168">
        <v>2</v>
      </c>
      <c r="D58" s="168" t="s">
        <v>447</v>
      </c>
      <c r="E58" s="179" t="s">
        <v>469</v>
      </c>
      <c r="F58" s="171" t="s">
        <v>469</v>
      </c>
      <c r="G58" s="178" t="s">
        <v>761</v>
      </c>
      <c r="H58" s="177" t="s">
        <v>473</v>
      </c>
      <c r="I58" s="177" t="s">
        <v>473</v>
      </c>
      <c r="J58" s="177" t="s">
        <v>473</v>
      </c>
      <c r="K58" s="177" t="s">
        <v>473</v>
      </c>
    </row>
    <row r="59" spans="1:22" ht="20.100000000000001" customHeight="1">
      <c r="A59" s="168">
        <v>58</v>
      </c>
      <c r="B59" s="168" t="s">
        <v>457</v>
      </c>
      <c r="C59" s="174" t="s">
        <v>458</v>
      </c>
      <c r="D59" s="168" t="s">
        <v>459</v>
      </c>
      <c r="E59" s="179" t="s">
        <v>469</v>
      </c>
      <c r="F59" s="171" t="s">
        <v>469</v>
      </c>
      <c r="G59" s="178" t="s">
        <v>761</v>
      </c>
      <c r="H59" s="177" t="s">
        <v>473</v>
      </c>
      <c r="I59" s="177" t="s">
        <v>473</v>
      </c>
      <c r="J59" s="177" t="s">
        <v>473</v>
      </c>
      <c r="K59" s="177" t="s">
        <v>473</v>
      </c>
    </row>
    <row r="60" spans="1:22" s="186" customFormat="1" ht="20.100000000000001" customHeight="1">
      <c r="A60" s="168">
        <v>64</v>
      </c>
      <c r="B60" s="168" t="s">
        <v>476</v>
      </c>
      <c r="C60" s="187" t="s">
        <v>477</v>
      </c>
      <c r="D60" s="168" t="s">
        <v>449</v>
      </c>
      <c r="E60" s="188" t="s">
        <v>475</v>
      </c>
      <c r="F60" s="177" t="s">
        <v>473</v>
      </c>
      <c r="G60" s="178" t="s">
        <v>761</v>
      </c>
      <c r="H60" s="188" t="s">
        <v>475</v>
      </c>
      <c r="I60" s="175" t="s">
        <v>472</v>
      </c>
      <c r="J60" s="188" t="s">
        <v>475</v>
      </c>
      <c r="K60" s="175" t="s">
        <v>472</v>
      </c>
    </row>
    <row r="61" spans="1:22" ht="20.100000000000001" customHeight="1">
      <c r="A61" s="180">
        <v>65</v>
      </c>
      <c r="B61" s="180" t="s">
        <v>160</v>
      </c>
      <c r="C61" s="174" t="s">
        <v>442</v>
      </c>
      <c r="D61" s="168" t="s">
        <v>449</v>
      </c>
      <c r="E61" s="1000" t="s">
        <v>475</v>
      </c>
      <c r="F61" s="594" t="s">
        <v>473</v>
      </c>
      <c r="G61" s="1000" t="s">
        <v>761</v>
      </c>
      <c r="H61" s="594" t="s">
        <v>475</v>
      </c>
      <c r="I61" s="594" t="s">
        <v>784</v>
      </c>
      <c r="J61" s="594" t="s">
        <v>475</v>
      </c>
      <c r="K61" s="594" t="s">
        <v>784</v>
      </c>
    </row>
    <row r="62" spans="1:22" ht="20.100000000000001" customHeight="1">
      <c r="A62" s="180">
        <v>66</v>
      </c>
      <c r="B62" s="168" t="s">
        <v>161</v>
      </c>
      <c r="C62" s="174" t="s">
        <v>443</v>
      </c>
      <c r="D62" s="168" t="s">
        <v>449</v>
      </c>
      <c r="E62" s="1001"/>
      <c r="F62" s="602"/>
      <c r="G62" s="1001"/>
      <c r="H62" s="602"/>
      <c r="I62" s="602"/>
      <c r="J62" s="602"/>
      <c r="K62" s="602"/>
    </row>
    <row r="63" spans="1:22" ht="20.100000000000001" customHeight="1">
      <c r="A63" s="180">
        <v>67</v>
      </c>
      <c r="B63" s="168" t="s">
        <v>162</v>
      </c>
      <c r="C63" s="174" t="s">
        <v>444</v>
      </c>
      <c r="D63" s="168" t="s">
        <v>449</v>
      </c>
      <c r="E63" s="1002"/>
      <c r="F63" s="627"/>
      <c r="G63" s="1002"/>
      <c r="H63" s="627"/>
      <c r="I63" s="627"/>
      <c r="J63" s="627"/>
      <c r="K63" s="627"/>
    </row>
    <row r="64" spans="1:22" ht="18" customHeight="1">
      <c r="A64" s="180">
        <v>68</v>
      </c>
      <c r="B64" s="168" t="s">
        <v>163</v>
      </c>
      <c r="C64" s="174" t="s">
        <v>445</v>
      </c>
      <c r="D64" s="168" t="s">
        <v>450</v>
      </c>
      <c r="E64" s="179" t="s">
        <v>471</v>
      </c>
      <c r="F64" s="177" t="s">
        <v>473</v>
      </c>
      <c r="G64" s="178" t="s">
        <v>761</v>
      </c>
      <c r="H64" s="175" t="s">
        <v>471</v>
      </c>
      <c r="I64" s="175" t="s">
        <v>472</v>
      </c>
      <c r="J64" s="175" t="s">
        <v>471</v>
      </c>
      <c r="K64" s="176" t="s">
        <v>472</v>
      </c>
    </row>
  </sheetData>
  <mergeCells count="40">
    <mergeCell ref="J61:J63"/>
    <mergeCell ref="K61:K63"/>
    <mergeCell ref="E61:E63"/>
    <mergeCell ref="F61:F63"/>
    <mergeCell ref="G61:G63"/>
    <mergeCell ref="H61:H63"/>
    <mergeCell ref="I61:I63"/>
    <mergeCell ref="N46:P46"/>
    <mergeCell ref="N47:P47"/>
    <mergeCell ref="N48:P48"/>
    <mergeCell ref="N49:P49"/>
    <mergeCell ref="N50:P50"/>
    <mergeCell ref="N45:P45"/>
    <mergeCell ref="N32:P32"/>
    <mergeCell ref="N35:P35"/>
    <mergeCell ref="N36:P36"/>
    <mergeCell ref="N37:P37"/>
    <mergeCell ref="N38:P38"/>
    <mergeCell ref="N39:P39"/>
    <mergeCell ref="N40:P40"/>
    <mergeCell ref="N41:P41"/>
    <mergeCell ref="N42:P42"/>
    <mergeCell ref="N43:P43"/>
    <mergeCell ref="N44:P44"/>
    <mergeCell ref="A7:K7"/>
    <mergeCell ref="A1:K1"/>
    <mergeCell ref="A2:K2"/>
    <mergeCell ref="A3:K3"/>
    <mergeCell ref="A4:K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7" top="0.75" bottom="0.75" header="0.3" footer="0.3"/>
  <pageSetup paperSize="9" scale="34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theme="7"/>
  </sheetPr>
  <dimension ref="A1:S51"/>
  <sheetViews>
    <sheetView tabSelected="1" topLeftCell="A26" workbookViewId="0">
      <selection activeCell="A39" sqref="A39:S39"/>
    </sheetView>
  </sheetViews>
  <sheetFormatPr defaultColWidth="9.140625" defaultRowHeight="12.75"/>
  <cols>
    <col min="1" max="3" width="5" style="236" customWidth="1"/>
    <col min="4" max="4" width="9.85546875" style="236" customWidth="1"/>
    <col min="5" max="14" width="5" style="236" customWidth="1"/>
    <col min="15" max="15" width="7.28515625" style="236" customWidth="1"/>
    <col min="16" max="18" width="5" style="236" customWidth="1"/>
    <col min="19" max="19" width="5.85546875" style="236" customWidth="1"/>
    <col min="20" max="20" width="9.140625" style="236"/>
    <col min="21" max="21" width="19.7109375" style="236" customWidth="1"/>
    <col min="22" max="16384" width="9.140625" style="236"/>
  </cols>
  <sheetData>
    <row r="1" spans="1:19" ht="24" thickBot="1">
      <c r="A1" s="1073" t="s">
        <v>788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074"/>
      <c r="M1" s="1074"/>
      <c r="N1" s="1074"/>
      <c r="O1" s="1074"/>
      <c r="P1" s="1074"/>
      <c r="Q1" s="1074"/>
      <c r="R1" s="1074"/>
      <c r="S1" s="1075"/>
    </row>
    <row r="2" spans="1:19">
      <c r="A2" s="1076" t="s">
        <v>372</v>
      </c>
      <c r="B2" s="1077"/>
      <c r="C2" s="1078" t="s">
        <v>1027</v>
      </c>
      <c r="D2" s="1078"/>
      <c r="E2" s="1078"/>
      <c r="F2" s="1078"/>
      <c r="G2" s="1078"/>
      <c r="H2" s="1078"/>
      <c r="I2" s="1078"/>
      <c r="J2" s="1078"/>
      <c r="K2" s="1079" t="s">
        <v>789</v>
      </c>
      <c r="L2" s="1080"/>
      <c r="M2" s="1080"/>
      <c r="N2" s="1078" t="s">
        <v>717</v>
      </c>
      <c r="O2" s="1078"/>
      <c r="P2" s="1078"/>
      <c r="Q2" s="1078"/>
      <c r="R2" s="1078"/>
      <c r="S2" s="1081"/>
    </row>
    <row r="3" spans="1:19">
      <c r="A3" s="1057" t="s">
        <v>790</v>
      </c>
      <c r="B3" s="1058"/>
      <c r="C3" s="1058"/>
      <c r="D3" s="1058"/>
      <c r="E3" s="1011" t="s">
        <v>717</v>
      </c>
      <c r="F3" s="1011"/>
      <c r="G3" s="1011"/>
      <c r="H3" s="1011"/>
      <c r="I3" s="1011"/>
      <c r="J3" s="1011"/>
      <c r="K3" s="1018" t="s">
        <v>791</v>
      </c>
      <c r="L3" s="1018"/>
      <c r="M3" s="1018"/>
      <c r="N3" s="1021" t="s">
        <v>717</v>
      </c>
      <c r="O3" s="1021"/>
      <c r="P3" s="1021"/>
      <c r="Q3" s="1021"/>
      <c r="R3" s="1021"/>
      <c r="S3" s="1072"/>
    </row>
    <row r="4" spans="1:19">
      <c r="A4" s="1057" t="s">
        <v>792</v>
      </c>
      <c r="B4" s="1058"/>
      <c r="C4" s="1058"/>
      <c r="D4" s="1058"/>
      <c r="E4" s="1021" t="s">
        <v>1094</v>
      </c>
      <c r="F4" s="1021"/>
      <c r="G4" s="1021"/>
      <c r="H4" s="1021"/>
      <c r="I4" s="1021"/>
      <c r="J4" s="1021"/>
      <c r="K4" s="1068"/>
      <c r="L4" s="1068"/>
      <c r="M4" s="237" t="s">
        <v>793</v>
      </c>
      <c r="N4" s="1069" t="s">
        <v>1095</v>
      </c>
      <c r="O4" s="1068"/>
      <c r="P4" s="1068"/>
      <c r="Q4" s="1068"/>
      <c r="R4" s="1070"/>
      <c r="S4" s="1071"/>
    </row>
    <row r="5" spans="1:19">
      <c r="A5" s="1057" t="s">
        <v>794</v>
      </c>
      <c r="B5" s="1058"/>
      <c r="C5" s="1058"/>
      <c r="D5" s="1058"/>
      <c r="E5" s="1021"/>
      <c r="F5" s="1021"/>
      <c r="G5" s="1021"/>
      <c r="H5" s="1021"/>
      <c r="I5" s="1021"/>
      <c r="J5" s="1021"/>
      <c r="K5" s="1068"/>
      <c r="L5" s="1068"/>
      <c r="M5" s="237" t="s">
        <v>793</v>
      </c>
      <c r="N5" s="1011"/>
      <c r="O5" s="1068"/>
      <c r="P5" s="1068"/>
      <c r="Q5" s="1068"/>
      <c r="R5" s="1070"/>
      <c r="S5" s="1071"/>
    </row>
    <row r="6" spans="1:19">
      <c r="A6" s="1057" t="s">
        <v>795</v>
      </c>
      <c r="B6" s="1058"/>
      <c r="C6" s="1058"/>
      <c r="D6" s="1058"/>
      <c r="E6" s="1058"/>
      <c r="F6" s="238"/>
      <c r="G6" s="238"/>
      <c r="H6" s="238"/>
      <c r="I6" s="1018" t="s">
        <v>796</v>
      </c>
      <c r="J6" s="1018"/>
      <c r="K6" s="1018"/>
      <c r="L6" s="1059">
        <v>1900004273</v>
      </c>
      <c r="M6" s="1059"/>
      <c r="N6" s="1059"/>
      <c r="O6" s="1059"/>
      <c r="P6" s="1060" t="s">
        <v>797</v>
      </c>
      <c r="Q6" s="1058"/>
      <c r="R6" s="1066">
        <v>0.31900000000000001</v>
      </c>
      <c r="S6" s="1067"/>
    </row>
    <row r="7" spans="1:19" ht="15" customHeight="1">
      <c r="A7" s="1057" t="s">
        <v>798</v>
      </c>
      <c r="B7" s="1058"/>
      <c r="C7" s="1058"/>
      <c r="D7" s="1063" t="s">
        <v>1099</v>
      </c>
      <c r="E7" s="1064"/>
      <c r="F7" s="1064"/>
      <c r="G7" s="1065" t="s">
        <v>799</v>
      </c>
      <c r="H7" s="1065"/>
      <c r="I7" s="1065"/>
      <c r="J7" s="1065"/>
      <c r="K7" s="1065"/>
      <c r="L7" s="1011">
        <v>0</v>
      </c>
      <c r="M7" s="1024"/>
      <c r="N7" s="1024"/>
      <c r="O7" s="1024"/>
      <c r="P7" s="1018" t="s">
        <v>793</v>
      </c>
      <c r="Q7" s="1022"/>
      <c r="R7" s="1061" t="s">
        <v>1093</v>
      </c>
      <c r="S7" s="1062"/>
    </row>
    <row r="8" spans="1:19">
      <c r="A8" s="1044" t="s">
        <v>800</v>
      </c>
      <c r="B8" s="1045"/>
      <c r="C8" s="1045"/>
      <c r="D8" s="1045"/>
      <c r="E8" s="1045"/>
      <c r="F8" s="1045"/>
      <c r="G8" s="1045"/>
      <c r="H8" s="1045"/>
      <c r="I8" s="1045"/>
      <c r="J8" s="239"/>
      <c r="K8" s="1046" t="s">
        <v>801</v>
      </c>
      <c r="L8" s="1047"/>
      <c r="M8" s="1047"/>
      <c r="N8" s="1047"/>
      <c r="O8" s="1047"/>
      <c r="P8" s="1047"/>
      <c r="Q8" s="1047"/>
      <c r="R8" s="1047"/>
      <c r="S8" s="1048"/>
    </row>
    <row r="9" spans="1:19">
      <c r="A9" s="1049" t="s">
        <v>1096</v>
      </c>
      <c r="B9" s="1021"/>
      <c r="C9" s="1021"/>
      <c r="D9" s="1021"/>
      <c r="E9" s="1021"/>
      <c r="F9" s="1021"/>
      <c r="G9" s="1021"/>
      <c r="H9" s="1021"/>
      <c r="I9" s="1021"/>
      <c r="J9" s="240"/>
      <c r="K9" s="1055" t="s">
        <v>1097</v>
      </c>
      <c r="L9" s="1055"/>
      <c r="M9" s="1055"/>
      <c r="N9" s="1055"/>
      <c r="O9" s="1055"/>
      <c r="P9" s="1055"/>
      <c r="Q9" s="1055"/>
      <c r="R9" s="1055"/>
      <c r="S9" s="1056"/>
    </row>
    <row r="10" spans="1:19">
      <c r="A10" s="1052" t="s">
        <v>802</v>
      </c>
      <c r="B10" s="1041"/>
      <c r="C10" s="1041"/>
      <c r="D10" s="1041"/>
      <c r="E10" s="1041"/>
      <c r="F10" s="1041"/>
      <c r="G10" s="1041"/>
      <c r="H10" s="1041"/>
      <c r="I10" s="1041"/>
      <c r="J10" s="241"/>
      <c r="K10" s="1040" t="s">
        <v>803</v>
      </c>
      <c r="L10" s="1041"/>
      <c r="M10" s="1041"/>
      <c r="N10" s="1041"/>
      <c r="O10" s="1041"/>
      <c r="P10" s="1041"/>
      <c r="Q10" s="1041"/>
      <c r="R10" s="1041"/>
      <c r="S10" s="1042"/>
    </row>
    <row r="11" spans="1:19">
      <c r="A11" s="1049" t="s">
        <v>1098</v>
      </c>
      <c r="B11" s="1021"/>
      <c r="C11" s="1021"/>
      <c r="D11" s="1021"/>
      <c r="E11" s="1021"/>
      <c r="F11" s="1021"/>
      <c r="G11" s="1021"/>
      <c r="H11" s="1021"/>
      <c r="I11" s="1021"/>
      <c r="J11" s="240"/>
      <c r="K11" s="1050">
        <v>84011</v>
      </c>
      <c r="L11" s="1050"/>
      <c r="M11" s="1050"/>
      <c r="N11" s="1050"/>
      <c r="O11" s="1050"/>
      <c r="P11" s="1050"/>
      <c r="Q11" s="1050"/>
      <c r="R11" s="1050"/>
      <c r="S11" s="1051"/>
    </row>
    <row r="12" spans="1:19">
      <c r="A12" s="1052" t="s">
        <v>804</v>
      </c>
      <c r="B12" s="1041"/>
      <c r="C12" s="1041"/>
      <c r="D12" s="1041"/>
      <c r="E12" s="1041"/>
      <c r="F12" s="1041"/>
      <c r="G12" s="1041"/>
      <c r="H12" s="1041"/>
      <c r="I12" s="1041"/>
      <c r="J12" s="241"/>
      <c r="K12" s="1040" t="s">
        <v>805</v>
      </c>
      <c r="L12" s="1041"/>
      <c r="M12" s="1041"/>
      <c r="N12" s="1041"/>
      <c r="O12" s="1041"/>
      <c r="P12" s="1041"/>
      <c r="Q12" s="1041"/>
      <c r="R12" s="1053"/>
      <c r="S12" s="1054"/>
    </row>
    <row r="13" spans="1:19">
      <c r="A13" s="1049" t="s">
        <v>806</v>
      </c>
      <c r="B13" s="1021"/>
      <c r="C13" s="1021" t="s">
        <v>807</v>
      </c>
      <c r="D13" s="1021"/>
      <c r="E13" s="1021">
        <v>411019</v>
      </c>
      <c r="F13" s="1021"/>
      <c r="G13" s="242"/>
      <c r="H13" s="1021" t="s">
        <v>808</v>
      </c>
      <c r="I13" s="1021"/>
      <c r="J13" s="240"/>
      <c r="K13" s="1011" t="e">
        <f>VLOOKUP(N3,'[6]Company Info'!$A4:$Z27,8, FALSE)</f>
        <v>#N/A</v>
      </c>
      <c r="L13" s="1011"/>
      <c r="M13" s="1011"/>
      <c r="N13" s="1011"/>
      <c r="O13" s="1011"/>
      <c r="P13" s="1011"/>
      <c r="Q13" s="1011"/>
      <c r="R13" s="1011"/>
      <c r="S13" s="1020"/>
    </row>
    <row r="14" spans="1:19">
      <c r="A14" s="243" t="s">
        <v>809</v>
      </c>
      <c r="B14" s="244"/>
      <c r="C14" s="244" t="s">
        <v>810</v>
      </c>
      <c r="D14" s="244"/>
      <c r="E14" s="1039" t="s">
        <v>811</v>
      </c>
      <c r="F14" s="1039"/>
      <c r="G14" s="245"/>
      <c r="H14" s="244" t="s">
        <v>812</v>
      </c>
      <c r="I14" s="244"/>
      <c r="J14" s="241"/>
      <c r="K14" s="1040" t="s">
        <v>813</v>
      </c>
      <c r="L14" s="1041"/>
      <c r="M14" s="1041"/>
      <c r="N14" s="1041"/>
      <c r="O14" s="1041"/>
      <c r="P14" s="1041"/>
      <c r="Q14" s="1041"/>
      <c r="R14" s="1041"/>
      <c r="S14" s="1042"/>
    </row>
    <row r="15" spans="1:19">
      <c r="A15" s="246" t="s">
        <v>814</v>
      </c>
      <c r="B15" s="239"/>
      <c r="C15" s="247"/>
      <c r="D15" s="239"/>
      <c r="E15" s="1033"/>
      <c r="F15" s="1032"/>
      <c r="G15" s="1032"/>
      <c r="H15" s="1032"/>
      <c r="I15" s="1032"/>
      <c r="J15" s="1032"/>
      <c r="K15" s="1032"/>
      <c r="L15" s="1032"/>
      <c r="M15" s="1032"/>
      <c r="N15" s="1032"/>
      <c r="O15" s="1032"/>
      <c r="P15" s="1032"/>
      <c r="Q15" s="1032"/>
      <c r="R15" s="1032"/>
      <c r="S15" s="1034"/>
    </row>
    <row r="16" spans="1:19">
      <c r="A16" s="248" t="s">
        <v>815</v>
      </c>
      <c r="B16" s="239"/>
      <c r="C16" s="247"/>
      <c r="D16" s="239"/>
      <c r="E16" s="239"/>
      <c r="F16" s="239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49"/>
    </row>
    <row r="17" spans="1:19">
      <c r="A17" s="1043"/>
      <c r="B17" s="1032"/>
      <c r="C17" s="1032"/>
      <c r="D17" s="1018" t="s">
        <v>816</v>
      </c>
      <c r="E17" s="1032"/>
      <c r="F17" s="1032"/>
      <c r="G17" s="1032"/>
      <c r="H17" s="1032"/>
      <c r="I17" s="1032"/>
      <c r="J17" s="1011"/>
      <c r="K17" s="1024"/>
      <c r="L17" s="1024"/>
      <c r="M17" s="1024"/>
      <c r="N17" s="1024"/>
      <c r="O17" s="1024"/>
      <c r="P17" s="1024"/>
      <c r="Q17" s="1024"/>
      <c r="R17" s="1024"/>
      <c r="S17" s="1025"/>
    </row>
    <row r="18" spans="1:19">
      <c r="A18" s="1031"/>
      <c r="B18" s="1032"/>
      <c r="C18" s="1032"/>
      <c r="D18" s="1032"/>
      <c r="E18" s="1032"/>
      <c r="F18" s="1032"/>
      <c r="G18" s="1032"/>
      <c r="H18" s="1032"/>
      <c r="I18" s="1032"/>
      <c r="J18" s="1011"/>
      <c r="K18" s="1024"/>
      <c r="L18" s="1024"/>
      <c r="M18" s="1024"/>
      <c r="N18" s="1024"/>
      <c r="O18" s="1024"/>
      <c r="P18" s="1024"/>
      <c r="Q18" s="1024"/>
      <c r="R18" s="1024"/>
      <c r="S18" s="1025"/>
    </row>
    <row r="19" spans="1:19">
      <c r="A19" s="248" t="s">
        <v>817</v>
      </c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49"/>
    </row>
    <row r="20" spans="1:19">
      <c r="A20" s="246" t="s">
        <v>818</v>
      </c>
      <c r="B20" s="239"/>
      <c r="C20" s="239"/>
      <c r="D20" s="239"/>
      <c r="E20" s="250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49"/>
    </row>
    <row r="21" spans="1:19">
      <c r="A21" s="251"/>
      <c r="B21" s="239"/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49"/>
    </row>
    <row r="22" spans="1:19">
      <c r="A22" s="251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49"/>
    </row>
    <row r="23" spans="1:19">
      <c r="A23" s="251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49"/>
    </row>
    <row r="24" spans="1:19">
      <c r="A24" s="251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49"/>
    </row>
    <row r="25" spans="1:19">
      <c r="A25" s="252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49"/>
    </row>
    <row r="26" spans="1:19">
      <c r="A26" s="246" t="s">
        <v>819</v>
      </c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49"/>
    </row>
    <row r="27" spans="1:19">
      <c r="A27" s="251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1033"/>
      <c r="R27" s="1032"/>
      <c r="S27" s="1034"/>
    </row>
    <row r="28" spans="1:19">
      <c r="A28" s="251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1033"/>
      <c r="R28" s="1032"/>
      <c r="S28" s="1034"/>
    </row>
    <row r="29" spans="1:19">
      <c r="A29" s="251"/>
      <c r="B29" s="239"/>
      <c r="C29" s="239"/>
      <c r="D29" s="239"/>
      <c r="E29" s="239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1033"/>
      <c r="R29" s="1032"/>
      <c r="S29" s="1034"/>
    </row>
    <row r="30" spans="1:19">
      <c r="A30" s="251"/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1033"/>
      <c r="R30" s="1032"/>
      <c r="S30" s="1034"/>
    </row>
    <row r="31" spans="1:19">
      <c r="A31" s="252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1033"/>
      <c r="R31" s="1032"/>
      <c r="S31" s="1034"/>
    </row>
    <row r="32" spans="1:19">
      <c r="A32" s="246" t="s">
        <v>820</v>
      </c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49"/>
    </row>
    <row r="33" spans="1:19">
      <c r="A33" s="248" t="s">
        <v>821</v>
      </c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49"/>
    </row>
    <row r="34" spans="1:19">
      <c r="A34" s="248" t="s">
        <v>822</v>
      </c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 t="s">
        <v>823</v>
      </c>
      <c r="N34" s="239"/>
      <c r="O34" s="239"/>
      <c r="P34" s="239"/>
      <c r="Q34" s="239"/>
      <c r="R34" s="239"/>
      <c r="S34" s="249"/>
    </row>
    <row r="35" spans="1:19">
      <c r="A35" s="248" t="s">
        <v>824</v>
      </c>
      <c r="B35" s="239"/>
      <c r="C35" s="239"/>
      <c r="D35" s="239"/>
      <c r="E35" s="239"/>
      <c r="F35" s="1011" t="s">
        <v>1218</v>
      </c>
      <c r="G35" s="1011"/>
      <c r="H35" s="1011"/>
      <c r="I35" s="1011"/>
      <c r="J35" s="1011"/>
      <c r="K35" s="1011"/>
      <c r="L35" s="1035"/>
      <c r="M35" s="1032"/>
      <c r="N35" s="1032"/>
      <c r="O35" s="1032"/>
      <c r="P35" s="1032"/>
      <c r="Q35" s="1032"/>
      <c r="R35" s="1032"/>
      <c r="S35" s="249"/>
    </row>
    <row r="36" spans="1:19">
      <c r="A36" s="246" t="s">
        <v>825</v>
      </c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49"/>
    </row>
    <row r="37" spans="1:19">
      <c r="A37" s="1036" t="s">
        <v>826</v>
      </c>
      <c r="B37" s="1037"/>
      <c r="C37" s="1037"/>
      <c r="D37" s="1037"/>
      <c r="E37" s="1037"/>
      <c r="F37" s="1037"/>
      <c r="G37" s="1037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8"/>
    </row>
    <row r="38" spans="1:19">
      <c r="A38" s="277" t="s">
        <v>846</v>
      </c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4"/>
      <c r="O38" s="276"/>
      <c r="P38" s="255" t="s">
        <v>1220</v>
      </c>
      <c r="Q38" s="255"/>
      <c r="R38" s="256" t="s">
        <v>827</v>
      </c>
      <c r="S38" s="257"/>
    </row>
    <row r="39" spans="1:19">
      <c r="A39" s="1036" t="s">
        <v>828</v>
      </c>
      <c r="B39" s="1037"/>
      <c r="C39" s="1037"/>
      <c r="D39" s="1037"/>
      <c r="E39" s="1037"/>
      <c r="F39" s="1037"/>
      <c r="G39" s="1037"/>
      <c r="H39" s="1037"/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8"/>
    </row>
    <row r="40" spans="1:19">
      <c r="A40" s="1029" t="s">
        <v>829</v>
      </c>
      <c r="B40" s="1022"/>
      <c r="C40" s="1022"/>
      <c r="D40" s="1022"/>
      <c r="E40" s="1030"/>
      <c r="F40" s="1015"/>
      <c r="G40" s="1015"/>
      <c r="H40" s="1015"/>
      <c r="I40" s="1015"/>
      <c r="J40" s="1015"/>
      <c r="K40" s="1015"/>
      <c r="L40" s="1015"/>
      <c r="M40" s="1015"/>
      <c r="N40" s="1015"/>
      <c r="O40" s="1015"/>
      <c r="P40" s="1015"/>
      <c r="Q40" s="1015"/>
      <c r="R40" s="1015"/>
      <c r="S40" s="1016"/>
    </row>
    <row r="41" spans="1:19">
      <c r="A41" s="258"/>
      <c r="B41" s="259"/>
      <c r="C41" s="259"/>
      <c r="D41" s="260"/>
      <c r="E41" s="1014"/>
      <c r="F41" s="1015"/>
      <c r="G41" s="1015"/>
      <c r="H41" s="1015"/>
      <c r="I41" s="1015"/>
      <c r="J41" s="1015"/>
      <c r="K41" s="1015"/>
      <c r="L41" s="1015"/>
      <c r="M41" s="1015"/>
      <c r="N41" s="1015"/>
      <c r="O41" s="1015"/>
      <c r="P41" s="1015"/>
      <c r="Q41" s="1015"/>
      <c r="R41" s="1015"/>
      <c r="S41" s="1016"/>
    </row>
    <row r="42" spans="1:19">
      <c r="A42" s="261" t="s">
        <v>830</v>
      </c>
      <c r="B42" s="262"/>
      <c r="C42" s="262"/>
      <c r="D42" s="262"/>
      <c r="E42" s="262"/>
      <c r="F42" s="262"/>
      <c r="G42" s="262"/>
      <c r="H42" s="262"/>
      <c r="I42" s="262"/>
      <c r="J42" s="262"/>
      <c r="K42" s="262"/>
      <c r="L42" s="263"/>
      <c r="M42" s="262"/>
      <c r="N42" s="262"/>
      <c r="O42" s="264"/>
      <c r="P42" s="264"/>
      <c r="Q42" s="264"/>
      <c r="R42" s="264"/>
      <c r="S42" s="265"/>
    </row>
    <row r="43" spans="1:19">
      <c r="A43" s="261" t="s">
        <v>831</v>
      </c>
      <c r="B43" s="262"/>
      <c r="C43" s="262"/>
      <c r="D43" s="262"/>
      <c r="E43" s="262"/>
      <c r="F43" s="1017"/>
      <c r="G43" s="1017"/>
      <c r="H43" s="1017"/>
      <c r="I43" s="1017"/>
      <c r="J43" s="1017"/>
      <c r="K43" s="1017"/>
      <c r="L43" s="1017"/>
      <c r="M43" s="1017"/>
      <c r="N43" s="1017"/>
      <c r="O43" s="1018" t="s">
        <v>832</v>
      </c>
      <c r="P43" s="1018"/>
      <c r="Q43" s="1019" t="s">
        <v>1093</v>
      </c>
      <c r="R43" s="1011"/>
      <c r="S43" s="1020"/>
    </row>
    <row r="44" spans="1:19">
      <c r="A44" s="251" t="s">
        <v>833</v>
      </c>
      <c r="B44" s="239"/>
      <c r="C44" s="1021" t="s">
        <v>834</v>
      </c>
      <c r="D44" s="1021"/>
      <c r="E44" s="1021"/>
      <c r="F44" s="1021"/>
      <c r="G44" s="1021"/>
      <c r="H44" s="1021"/>
      <c r="I44" s="1018" t="s">
        <v>835</v>
      </c>
      <c r="J44" s="1022"/>
      <c r="K44" s="1011">
        <v>9373309417</v>
      </c>
      <c r="L44" s="1011"/>
      <c r="M44" s="1011"/>
      <c r="N44" s="1011"/>
      <c r="O44" s="266"/>
      <c r="P44" s="267" t="s">
        <v>836</v>
      </c>
      <c r="Q44" s="1019"/>
      <c r="R44" s="1011"/>
      <c r="S44" s="1020"/>
    </row>
    <row r="45" spans="1:19">
      <c r="A45" s="251" t="s">
        <v>837</v>
      </c>
      <c r="B45" s="268"/>
      <c r="C45" s="1011" t="s">
        <v>838</v>
      </c>
      <c r="D45" s="1011"/>
      <c r="E45" s="1011"/>
      <c r="F45" s="1011"/>
      <c r="G45" s="1011"/>
      <c r="H45" s="1011"/>
      <c r="I45" s="1018" t="s">
        <v>839</v>
      </c>
      <c r="J45" s="1022"/>
      <c r="K45" s="1023" t="s">
        <v>840</v>
      </c>
      <c r="L45" s="1024"/>
      <c r="M45" s="1024"/>
      <c r="N45" s="1024"/>
      <c r="O45" s="1024"/>
      <c r="P45" s="1024"/>
      <c r="Q45" s="1024"/>
      <c r="R45" s="1024"/>
      <c r="S45" s="1025"/>
    </row>
    <row r="46" spans="1:19" ht="13.5" thickBot="1">
      <c r="A46" s="251"/>
      <c r="B46" s="268"/>
      <c r="C46" s="269"/>
      <c r="D46" s="269"/>
      <c r="E46" s="269"/>
      <c r="F46" s="269"/>
      <c r="G46" s="269"/>
      <c r="H46" s="269"/>
      <c r="I46" s="267"/>
      <c r="J46" s="270"/>
      <c r="K46" s="269"/>
      <c r="L46" s="259"/>
      <c r="M46" s="259"/>
      <c r="N46" s="259"/>
      <c r="O46" s="259"/>
      <c r="P46" s="259"/>
      <c r="Q46" s="259"/>
      <c r="R46" s="259"/>
      <c r="S46" s="271"/>
    </row>
    <row r="47" spans="1:19">
      <c r="A47" s="1026" t="s">
        <v>841</v>
      </c>
      <c r="B47" s="1027"/>
      <c r="C47" s="1027"/>
      <c r="D47" s="1027"/>
      <c r="E47" s="1027"/>
      <c r="F47" s="1027"/>
      <c r="G47" s="1027"/>
      <c r="H47" s="1027"/>
      <c r="I47" s="1027"/>
      <c r="J47" s="1027"/>
      <c r="K47" s="1027"/>
      <c r="L47" s="1027"/>
      <c r="M47" s="1027"/>
      <c r="N47" s="1027"/>
      <c r="O47" s="1027"/>
      <c r="P47" s="1027"/>
      <c r="Q47" s="1027"/>
      <c r="R47" s="1027"/>
      <c r="S47" s="1028"/>
    </row>
    <row r="48" spans="1:19">
      <c r="A48" s="251" t="s">
        <v>842</v>
      </c>
      <c r="B48" s="239"/>
      <c r="C48" s="239"/>
      <c r="D48" s="239"/>
      <c r="E48" s="239"/>
      <c r="F48" s="239"/>
      <c r="G48" s="239"/>
      <c r="H48" s="239"/>
      <c r="I48" s="239"/>
      <c r="J48" s="1011"/>
      <c r="K48" s="1011"/>
      <c r="L48" s="1011"/>
      <c r="M48" s="1011"/>
      <c r="N48" s="1011"/>
      <c r="O48" s="1011"/>
      <c r="P48" s="1011"/>
      <c r="Q48" s="1011"/>
      <c r="R48" s="1011"/>
      <c r="S48" s="1020"/>
    </row>
    <row r="49" spans="1:19">
      <c r="A49" s="251" t="s">
        <v>843</v>
      </c>
      <c r="B49" s="239"/>
      <c r="C49" s="239"/>
      <c r="D49" s="1011"/>
      <c r="E49" s="1011"/>
      <c r="F49" s="1011"/>
      <c r="G49" s="1011"/>
      <c r="H49" s="1011"/>
      <c r="I49" s="1011"/>
      <c r="J49" s="1011"/>
      <c r="K49" s="1011"/>
      <c r="L49" s="1011"/>
      <c r="M49" s="1011"/>
      <c r="N49" s="1011"/>
      <c r="O49" s="240" t="s">
        <v>844</v>
      </c>
      <c r="P49" s="1012"/>
      <c r="Q49" s="1012"/>
      <c r="R49" s="1012"/>
      <c r="S49" s="1013"/>
    </row>
    <row r="50" spans="1:19">
      <c r="A50" s="272" t="s">
        <v>833</v>
      </c>
      <c r="B50" s="273"/>
      <c r="C50" s="1003"/>
      <c r="D50" s="1003"/>
      <c r="E50" s="1003"/>
      <c r="F50" s="1003"/>
      <c r="G50" s="1003"/>
      <c r="H50" s="1003"/>
      <c r="I50" s="1003"/>
      <c r="J50" s="1004" t="s">
        <v>845</v>
      </c>
      <c r="K50" s="1004"/>
      <c r="L50" s="1004"/>
      <c r="M50" s="1004"/>
      <c r="N50" s="1004"/>
      <c r="O50" s="1005"/>
      <c r="P50" s="1003"/>
      <c r="Q50" s="1003"/>
      <c r="R50" s="1003"/>
      <c r="S50" s="1006"/>
    </row>
    <row r="51" spans="1:19" ht="13.5" thickBot="1">
      <c r="A51" s="274"/>
      <c r="B51" s="275"/>
      <c r="C51" s="1007"/>
      <c r="D51" s="1007"/>
      <c r="E51" s="1007"/>
      <c r="F51" s="1007"/>
      <c r="G51" s="1007"/>
      <c r="H51" s="1007"/>
      <c r="I51" s="1007"/>
      <c r="J51" s="1008"/>
      <c r="K51" s="1008"/>
      <c r="L51" s="1008"/>
      <c r="M51" s="1008"/>
      <c r="N51" s="1008"/>
      <c r="O51" s="1009"/>
      <c r="P51" s="1007"/>
      <c r="Q51" s="1007"/>
      <c r="R51" s="1007"/>
      <c r="S51" s="1010"/>
    </row>
  </sheetData>
  <mergeCells count="83">
    <mergeCell ref="A3:D3"/>
    <mergeCell ref="E3:J3"/>
    <mergeCell ref="K3:M3"/>
    <mergeCell ref="N3:S3"/>
    <mergeCell ref="A1:S1"/>
    <mergeCell ref="A2:B2"/>
    <mergeCell ref="C2:J2"/>
    <mergeCell ref="K2:M2"/>
    <mergeCell ref="N2:S2"/>
    <mergeCell ref="A4:D4"/>
    <mergeCell ref="E4:L4"/>
    <mergeCell ref="N4:Q4"/>
    <mergeCell ref="R4:S4"/>
    <mergeCell ref="A5:D5"/>
    <mergeCell ref="E5:L5"/>
    <mergeCell ref="N5:Q5"/>
    <mergeCell ref="R5:S5"/>
    <mergeCell ref="A6:E6"/>
    <mergeCell ref="I6:K6"/>
    <mergeCell ref="L6:O6"/>
    <mergeCell ref="P6:Q6"/>
    <mergeCell ref="R7:S7"/>
    <mergeCell ref="A7:C7"/>
    <mergeCell ref="D7:F7"/>
    <mergeCell ref="G7:K7"/>
    <mergeCell ref="L7:O7"/>
    <mergeCell ref="R6:S6"/>
    <mergeCell ref="P7:Q7"/>
    <mergeCell ref="A8:I8"/>
    <mergeCell ref="K8:S8"/>
    <mergeCell ref="A13:B13"/>
    <mergeCell ref="C13:D13"/>
    <mergeCell ref="E13:F13"/>
    <mergeCell ref="H13:I13"/>
    <mergeCell ref="K13:S13"/>
    <mergeCell ref="A11:I11"/>
    <mergeCell ref="K11:S11"/>
    <mergeCell ref="A12:I12"/>
    <mergeCell ref="K12:S12"/>
    <mergeCell ref="A10:I10"/>
    <mergeCell ref="K10:S10"/>
    <mergeCell ref="A9:I9"/>
    <mergeCell ref="K9:S9"/>
    <mergeCell ref="E14:F14"/>
    <mergeCell ref="K14:S14"/>
    <mergeCell ref="E15:S15"/>
    <mergeCell ref="A17:C17"/>
    <mergeCell ref="D17:I17"/>
    <mergeCell ref="J17:S17"/>
    <mergeCell ref="A40:D40"/>
    <mergeCell ref="E40:S40"/>
    <mergeCell ref="A18:I18"/>
    <mergeCell ref="J18:S18"/>
    <mergeCell ref="Q27:S27"/>
    <mergeCell ref="Q28:S28"/>
    <mergeCell ref="Q29:S29"/>
    <mergeCell ref="Q30:S30"/>
    <mergeCell ref="Q31:S31"/>
    <mergeCell ref="F35:K35"/>
    <mergeCell ref="L35:R35"/>
    <mergeCell ref="A37:S37"/>
    <mergeCell ref="A39:S39"/>
    <mergeCell ref="D49:N49"/>
    <mergeCell ref="P49:S49"/>
    <mergeCell ref="E41:S41"/>
    <mergeCell ref="F43:N43"/>
    <mergeCell ref="O43:P43"/>
    <mergeCell ref="Q43:S43"/>
    <mergeCell ref="C44:H44"/>
    <mergeCell ref="I44:J44"/>
    <mergeCell ref="K44:N44"/>
    <mergeCell ref="Q44:S44"/>
    <mergeCell ref="C45:H45"/>
    <mergeCell ref="I45:J45"/>
    <mergeCell ref="K45:S45"/>
    <mergeCell ref="A47:S47"/>
    <mergeCell ref="J48:S48"/>
    <mergeCell ref="C50:I50"/>
    <mergeCell ref="J50:N50"/>
    <mergeCell ref="O50:S50"/>
    <mergeCell ref="C51:I51"/>
    <mergeCell ref="J51:N51"/>
    <mergeCell ref="O51:S51"/>
  </mergeCells>
  <conditionalFormatting sqref="B45:H46">
    <cfRule type="cellIs" dxfId="33" priority="29" stopIfTrue="1" operator="between">
      <formula>"A"</formula>
      <formula>"Z"</formula>
    </cfRule>
    <cfRule type="expression" dxfId="32" priority="30" stopIfTrue="1">
      <formula>$B$45</formula>
    </cfRule>
  </conditionalFormatting>
  <conditionalFormatting sqref="C44:H44">
    <cfRule type="cellIs" dxfId="31" priority="25" stopIfTrue="1" operator="between">
      <formula>"A"</formula>
      <formula>"Z"</formula>
    </cfRule>
    <cfRule type="expression" dxfId="30" priority="26" stopIfTrue="1">
      <formula>$C$44</formula>
    </cfRule>
  </conditionalFormatting>
  <conditionalFormatting sqref="C50:I51">
    <cfRule type="cellIs" dxfId="29" priority="35" stopIfTrue="1" operator="between">
      <formula>"A"</formula>
      <formula>"Z"</formula>
    </cfRule>
    <cfRule type="expression" dxfId="28" priority="36" stopIfTrue="1">
      <formula>$C$50</formula>
    </cfRule>
  </conditionalFormatting>
  <conditionalFormatting sqref="D41:E41">
    <cfRule type="cellIs" dxfId="27" priority="17" stopIfTrue="1" operator="between">
      <formula>"A"</formula>
      <formula>"Z"</formula>
    </cfRule>
    <cfRule type="expression" dxfId="26" priority="18" stopIfTrue="1">
      <formula>$D$41</formula>
    </cfRule>
  </conditionalFormatting>
  <conditionalFormatting sqref="D7:F7">
    <cfRule type="expression" dxfId="25" priority="3" stopIfTrue="1">
      <formula>$D$7</formula>
    </cfRule>
    <cfRule type="cellIs" dxfId="24" priority="4" stopIfTrue="1" operator="between">
      <formula>"A"</formula>
      <formula>"Z"</formula>
    </cfRule>
  </conditionalFormatting>
  <conditionalFormatting sqref="D49:N49">
    <cfRule type="cellIs" dxfId="23" priority="31" stopIfTrue="1" operator="between">
      <formula>"A"</formula>
      <formula>"Z"</formula>
    </cfRule>
    <cfRule type="expression" dxfId="22" priority="32" stopIfTrue="1">
      <formula>$D$49</formula>
    </cfRule>
  </conditionalFormatting>
  <conditionalFormatting sqref="E40">
    <cfRule type="cellIs" dxfId="21" priority="19" stopIfTrue="1" operator="between">
      <formula>"A"</formula>
      <formula>"Z"</formula>
    </cfRule>
    <cfRule type="expression" dxfId="20" priority="20" stopIfTrue="1">
      <formula>$E$40</formula>
    </cfRule>
  </conditionalFormatting>
  <conditionalFormatting sqref="E14:F14">
    <cfRule type="expression" dxfId="19" priority="7" stopIfTrue="1">
      <formula>$E$13</formula>
    </cfRule>
  </conditionalFormatting>
  <conditionalFormatting sqref="F35:L35">
    <cfRule type="cellIs" dxfId="18" priority="13" stopIfTrue="1" operator="between">
      <formula>"A"</formula>
      <formula>"Z"</formula>
    </cfRule>
    <cfRule type="expression" dxfId="17" priority="14" stopIfTrue="1">
      <formula>$F$35</formula>
    </cfRule>
  </conditionalFormatting>
  <conditionalFormatting sqref="F43:N43">
    <cfRule type="cellIs" dxfId="16" priority="21" stopIfTrue="1" operator="between">
      <formula>"A"</formula>
      <formula>"Z"</formula>
    </cfRule>
    <cfRule type="expression" dxfId="15" priority="22" stopIfTrue="1">
      <formula>$F$43</formula>
    </cfRule>
  </conditionalFormatting>
  <conditionalFormatting sqref="G13">
    <cfRule type="cellIs" dxfId="14" priority="8" stopIfTrue="1" operator="between">
      <formula>"B"</formula>
      <formula>"J"</formula>
    </cfRule>
  </conditionalFormatting>
  <conditionalFormatting sqref="J17">
    <cfRule type="expression" dxfId="13" priority="12" stopIfTrue="1">
      <formula>$J$17</formula>
    </cfRule>
  </conditionalFormatting>
  <conditionalFormatting sqref="J17:J18">
    <cfRule type="cellIs" dxfId="12" priority="9" stopIfTrue="1" operator="between">
      <formula>"A"</formula>
      <formula>"Z"</formula>
    </cfRule>
  </conditionalFormatting>
  <conditionalFormatting sqref="J18">
    <cfRule type="expression" dxfId="11" priority="10" stopIfTrue="1">
      <formula>$J$18</formula>
    </cfRule>
  </conditionalFormatting>
  <conditionalFormatting sqref="K45:K46">
    <cfRule type="cellIs" dxfId="10" priority="27" stopIfTrue="1" operator="between">
      <formula>"A"</formula>
      <formula>"Z"</formula>
    </cfRule>
    <cfRule type="expression" dxfId="9" priority="28" stopIfTrue="1">
      <formula>$J$45</formula>
    </cfRule>
  </conditionalFormatting>
  <conditionalFormatting sqref="K44:O44">
    <cfRule type="expression" dxfId="8" priority="23" stopIfTrue="1">
      <formula>$K$44</formula>
    </cfRule>
    <cfRule type="cellIs" dxfId="7" priority="24" stopIfTrue="1" operator="between">
      <formula>"A"</formula>
      <formula>"Z"</formula>
    </cfRule>
  </conditionalFormatting>
  <conditionalFormatting sqref="N38:P38">
    <cfRule type="expression" dxfId="6" priority="2" stopIfTrue="1">
      <formula>$O$38</formula>
    </cfRule>
  </conditionalFormatting>
  <conditionalFormatting sqref="N38:Q38">
    <cfRule type="cellIs" dxfId="5" priority="1" stopIfTrue="1" operator="between">
      <formula>"A"</formula>
      <formula>"Z"</formula>
    </cfRule>
  </conditionalFormatting>
  <conditionalFormatting sqref="O50:S51">
    <cfRule type="expression" dxfId="4" priority="33" stopIfTrue="1">
      <formula>$O$50</formula>
    </cfRule>
    <cfRule type="cellIs" dxfId="3" priority="34" stopIfTrue="1" operator="between">
      <formula>"A"</formula>
      <formula>"Z"</formula>
    </cfRule>
  </conditionalFormatting>
  <conditionalFormatting sqref="Q38">
    <cfRule type="expression" dxfId="2" priority="38" stopIfTrue="1">
      <formula>$Q$38</formula>
    </cfRule>
  </conditionalFormatting>
  <hyperlinks>
    <hyperlink ref="K45" r:id="rId1" xr:uid="{00000000-0004-0000-0F00-000000000000}"/>
  </hyperlinks>
  <pageMargins left="0.7" right="0.7" top="0.75" bottom="0.75" header="0.3" footer="0.3"/>
  <pageSetup paperSize="9" orientation="portrait" verticalDpi="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Check Box 1">
              <controlPr defaultSize="0" autoFill="0" autoLine="0" autoPict="0">
                <anchor moveWithCells="1">
                  <from>
                    <xdr:col>5</xdr:col>
                    <xdr:colOff>19050</xdr:colOff>
                    <xdr:row>5</xdr:row>
                    <xdr:rowOff>0</xdr:rowOff>
                  </from>
                  <to>
                    <xdr:col>7</xdr:col>
                    <xdr:colOff>219075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6" name="Check Box 2">
              <controlPr defaultSize="0" autoFill="0" autoLine="0" autoPict="0">
                <anchor moveWithCells="1">
                  <from>
                    <xdr:col>6</xdr:col>
                    <xdr:colOff>171450</xdr:colOff>
                    <xdr:row>5</xdr:row>
                    <xdr:rowOff>0</xdr:rowOff>
                  </from>
                  <to>
                    <xdr:col>9</xdr:col>
                    <xdr:colOff>228600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Check Box 3">
              <controlPr defaultSize="0" autoFill="0" autoLine="0" autoPict="0">
                <anchor moveWithCells="1">
                  <from>
                    <xdr:col>11</xdr:col>
                    <xdr:colOff>0</xdr:colOff>
                    <xdr:row>14</xdr:row>
                    <xdr:rowOff>152400</xdr:rowOff>
                  </from>
                  <to>
                    <xdr:col>14</xdr:col>
                    <xdr:colOff>114300</xdr:colOff>
                    <xdr:row>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8" name="Check Box 4">
              <controlPr defaultSize="0" autoFill="0" autoLine="0" autoPict="0">
                <anchor moveWithCells="1">
                  <from>
                    <xdr:col>12</xdr:col>
                    <xdr:colOff>152400</xdr:colOff>
                    <xdr:row>14</xdr:row>
                    <xdr:rowOff>152400</xdr:rowOff>
                  </from>
                  <to>
                    <xdr:col>14</xdr:col>
                    <xdr:colOff>314325</xdr:colOff>
                    <xdr:row>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9" name="Check Box 5">
              <controlPr defaultSize="0" autoFill="0" autoLine="0" autoPict="0">
                <anchor moveWithCells="1">
                  <from>
                    <xdr:col>14</xdr:col>
                    <xdr:colOff>19050</xdr:colOff>
                    <xdr:row>14</xdr:row>
                    <xdr:rowOff>152400</xdr:rowOff>
                  </from>
                  <to>
                    <xdr:col>20</xdr:col>
                    <xdr:colOff>1104900</xdr:colOff>
                    <xdr:row>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" name="Check Box 6">
              <controlPr defaultSize="0" autoFill="0" autoLine="0" autoPict="0">
                <anchor moveWithCells="1">
                  <from>
                    <xdr:col>0</xdr:col>
                    <xdr:colOff>19050</xdr:colOff>
                    <xdr:row>20</xdr:row>
                    <xdr:rowOff>0</xdr:rowOff>
                  </from>
                  <to>
                    <xdr:col>6</xdr:col>
                    <xdr:colOff>266700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1" name="Check Box 7">
              <controlPr defaultSize="0" autoFill="0" autoLine="0" autoPict="0">
                <anchor moveWithCells="1">
                  <from>
                    <xdr:col>0</xdr:col>
                    <xdr:colOff>19050</xdr:colOff>
                    <xdr:row>21</xdr:row>
                    <xdr:rowOff>133350</xdr:rowOff>
                  </from>
                  <to>
                    <xdr:col>19</xdr:col>
                    <xdr:colOff>38100</xdr:colOff>
                    <xdr:row>23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2" name="Check Box 8">
              <controlPr defaultSize="0" autoFill="0" autoLine="0" autoPict="0">
                <anchor moveWithCells="1">
                  <from>
                    <xdr:col>0</xdr:col>
                    <xdr:colOff>19050</xdr:colOff>
                    <xdr:row>23</xdr:row>
                    <xdr:rowOff>133350</xdr:rowOff>
                  </from>
                  <to>
                    <xdr:col>10</xdr:col>
                    <xdr:colOff>257175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3" name="Check Box 9">
              <controlPr defaultSize="0" autoFill="0" autoLine="0" autoPict="0">
                <anchor moveWithCells="1">
                  <from>
                    <xdr:col>0</xdr:col>
                    <xdr:colOff>19050</xdr:colOff>
                    <xdr:row>20</xdr:row>
                    <xdr:rowOff>142875</xdr:rowOff>
                  </from>
                  <to>
                    <xdr:col>8</xdr:col>
                    <xdr:colOff>247650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4" name="Check Box 10">
              <controlPr defaultSize="0" autoFill="0" autoLine="0" autoPict="0">
                <anchor moveWithCells="1">
                  <from>
                    <xdr:col>0</xdr:col>
                    <xdr:colOff>19050</xdr:colOff>
                    <xdr:row>22</xdr:row>
                    <xdr:rowOff>133350</xdr:rowOff>
                  </from>
                  <to>
                    <xdr:col>9</xdr:col>
                    <xdr:colOff>66675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5" name="Check Box 11">
              <controlPr defaultSize="0" autoFill="0" autoLine="0" autoPict="0">
                <anchor moveWithCells="1">
                  <from>
                    <xdr:col>0</xdr:col>
                    <xdr:colOff>19050</xdr:colOff>
                    <xdr:row>28</xdr:row>
                    <xdr:rowOff>133350</xdr:rowOff>
                  </from>
                  <to>
                    <xdr:col>20</xdr:col>
                    <xdr:colOff>190500</xdr:colOff>
                    <xdr:row>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6" name="Check Box 12">
              <controlPr defaultSize="0" autoFill="0" autoLine="0" autoPict="0">
                <anchor moveWithCells="1">
                  <from>
                    <xdr:col>0</xdr:col>
                    <xdr:colOff>19050</xdr:colOff>
                    <xdr:row>26</xdr:row>
                    <xdr:rowOff>142875</xdr:rowOff>
                  </from>
                  <to>
                    <xdr:col>26</xdr:col>
                    <xdr:colOff>190500</xdr:colOff>
                    <xdr:row>28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7" name="Check Box 13">
              <controlPr defaultSize="0" autoFill="0" autoLine="0" autoPict="0">
                <anchor moveWithCells="1">
                  <from>
                    <xdr:col>0</xdr:col>
                    <xdr:colOff>19050</xdr:colOff>
                    <xdr:row>27</xdr:row>
                    <xdr:rowOff>133350</xdr:rowOff>
                  </from>
                  <to>
                    <xdr:col>26</xdr:col>
                    <xdr:colOff>200025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8" name="Check Box 14">
              <controlPr locked="0" defaultSize="0" autoFill="0" autoLine="0" autoPict="0">
                <anchor moveWithCells="1">
                  <from>
                    <xdr:col>2</xdr:col>
                    <xdr:colOff>85725</xdr:colOff>
                    <xdr:row>31</xdr:row>
                    <xdr:rowOff>152400</xdr:rowOff>
                  </from>
                  <to>
                    <xdr:col>8</xdr:col>
                    <xdr:colOff>295275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9" name="Check Box 15">
              <controlPr defaultSize="0" autoFill="0" autoLine="0" autoPict="0">
                <anchor moveWithCells="1">
                  <from>
                    <xdr:col>6</xdr:col>
                    <xdr:colOff>104775</xdr:colOff>
                    <xdr:row>31</xdr:row>
                    <xdr:rowOff>152400</xdr:rowOff>
                  </from>
                  <to>
                    <xdr:col>17</xdr:col>
                    <xdr:colOff>123825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20" name="Check Box 16">
              <controlPr defaultSize="0" autoFill="0" autoLine="0" autoPict="0">
                <anchor moveWithCells="1">
                  <from>
                    <xdr:col>10</xdr:col>
                    <xdr:colOff>161925</xdr:colOff>
                    <xdr:row>31</xdr:row>
                    <xdr:rowOff>152400</xdr:rowOff>
                  </from>
                  <to>
                    <xdr:col>19</xdr:col>
                    <xdr:colOff>514350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1" name="Check Box 17">
              <controlPr defaultSize="0" autoFill="0" autoLine="0" autoPict="0">
                <anchor moveWithCells="1">
                  <from>
                    <xdr:col>8</xdr:col>
                    <xdr:colOff>0</xdr:colOff>
                    <xdr:row>32</xdr:row>
                    <xdr:rowOff>133350</xdr:rowOff>
                  </from>
                  <to>
                    <xdr:col>11</xdr:col>
                    <xdr:colOff>57150</xdr:colOff>
                    <xdr:row>34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2" name="Check Box 18">
              <controlPr defaultSize="0" autoFill="0" autoLine="0" autoPict="0">
                <anchor moveWithCells="1">
                  <from>
                    <xdr:col>9</xdr:col>
                    <xdr:colOff>19050</xdr:colOff>
                    <xdr:row>32</xdr:row>
                    <xdr:rowOff>133350</xdr:rowOff>
                  </from>
                  <to>
                    <xdr:col>11</xdr:col>
                    <xdr:colOff>180975</xdr:colOff>
                    <xdr:row>34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3" name="Check Box 19">
              <controlPr defaultSize="0" autoFill="0" autoLine="0" autoPict="0">
                <anchor moveWithCells="1">
                  <from>
                    <xdr:col>8</xdr:col>
                    <xdr:colOff>0</xdr:colOff>
                    <xdr:row>41</xdr:row>
                    <xdr:rowOff>0</xdr:rowOff>
                  </from>
                  <to>
                    <xdr:col>10</xdr:col>
                    <xdr:colOff>209550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4" name="Check Box 20">
              <controlPr defaultSize="0" autoFill="0" autoLine="0" autoPict="0">
                <anchor moveWithCells="1">
                  <from>
                    <xdr:col>9</xdr:col>
                    <xdr:colOff>171450</xdr:colOff>
                    <xdr:row>41</xdr:row>
                    <xdr:rowOff>0</xdr:rowOff>
                  </from>
                  <to>
                    <xdr:col>12</xdr:col>
                    <xdr:colOff>257175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5" name="Check Box 21">
              <controlPr defaultSize="0" autoFill="0" autoLine="0" autoPict="0">
                <anchor moveWithCells="1">
                  <from>
                    <xdr:col>10</xdr:col>
                    <xdr:colOff>285750</xdr:colOff>
                    <xdr:row>41</xdr:row>
                    <xdr:rowOff>0</xdr:rowOff>
                  </from>
                  <to>
                    <xdr:col>14</xdr:col>
                    <xdr:colOff>104775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6" name="Check Box 22">
              <controlPr defaultSize="0" autoFill="0" autoLine="0" autoPict="0">
                <anchor moveWithCells="1">
                  <from>
                    <xdr:col>3</xdr:col>
                    <xdr:colOff>38100</xdr:colOff>
                    <xdr:row>46</xdr:row>
                    <xdr:rowOff>133350</xdr:rowOff>
                  </from>
                  <to>
                    <xdr:col>4</xdr:col>
                    <xdr:colOff>228600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7" name="Check Box 23">
              <controlPr defaultSize="0" autoFill="0" autoLine="0" autoPict="0">
                <anchor moveWithCells="1">
                  <from>
                    <xdr:col>5</xdr:col>
                    <xdr:colOff>152400</xdr:colOff>
                    <xdr:row>46</xdr:row>
                    <xdr:rowOff>133350</xdr:rowOff>
                  </from>
                  <to>
                    <xdr:col>10</xdr:col>
                    <xdr:colOff>276225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8" name="Check Box 24">
              <controlPr defaultSize="0" autoFill="0" autoLine="0" autoPict="0">
                <anchor moveWithCells="1">
                  <from>
                    <xdr:col>7</xdr:col>
                    <xdr:colOff>200025</xdr:colOff>
                    <xdr:row>46</xdr:row>
                    <xdr:rowOff>133350</xdr:rowOff>
                  </from>
                  <to>
                    <xdr:col>11</xdr:col>
                    <xdr:colOff>66675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9" name="Check Box 25">
              <controlPr defaultSize="0" autoFill="0" autoLine="0" autoPict="0">
                <anchor moveWithCells="1">
                  <from>
                    <xdr:col>11</xdr:col>
                    <xdr:colOff>0</xdr:colOff>
                    <xdr:row>18</xdr:row>
                    <xdr:rowOff>0</xdr:rowOff>
                  </from>
                  <to>
                    <xdr:col>14</xdr:col>
                    <xdr:colOff>114300</xdr:colOff>
                    <xdr:row>19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30" name="Check Box 26">
              <controlPr defaultSize="0" autoFill="0" autoLine="0" autoPict="0">
                <anchor moveWithCells="1">
                  <from>
                    <xdr:col>12</xdr:col>
                    <xdr:colOff>152400</xdr:colOff>
                    <xdr:row>18</xdr:row>
                    <xdr:rowOff>0</xdr:rowOff>
                  </from>
                  <to>
                    <xdr:col>14</xdr:col>
                    <xdr:colOff>314325</xdr:colOff>
                    <xdr:row>19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31" name="Check Box 27">
              <controlPr defaultSize="0" autoFill="0" autoLine="0" autoPict="0">
                <anchor moveWithCells="1">
                  <from>
                    <xdr:col>14</xdr:col>
                    <xdr:colOff>19050</xdr:colOff>
                    <xdr:row>18</xdr:row>
                    <xdr:rowOff>0</xdr:rowOff>
                  </from>
                  <to>
                    <xdr:col>20</xdr:col>
                    <xdr:colOff>1076325</xdr:colOff>
                    <xdr:row>19</xdr:row>
                    <xdr:rowOff>85725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18209647-1599-467E-B53C-96BA088F182A}">
            <xm:f>'C:\Quality Control\Customer Quality\PPAP\Endurance\4.EG ENDUR 24T\[PPAP ENGINE GEAR ASSY(C304004010).xlsx]PSW'!#REF!</xm:f>
            <x14:dxf>
              <font>
                <condense val="0"/>
                <extend val="0"/>
                <color auto="1"/>
              </font>
              <fill>
                <patternFill>
                  <bgColor indexed="9"/>
                </patternFill>
              </fill>
            </x14:dxf>
          </x14:cfRule>
          <xm:sqref>R4:S4</xm:sqref>
        </x14:conditionalFormatting>
        <x14:conditionalFormatting xmlns:xm="http://schemas.microsoft.com/office/excel/2006/main">
          <x14:cfRule type="expression" priority="5" stopIfTrue="1" id="{0C061747-E21C-44EE-BFEF-8705F6BBE51A}">
            <xm:f>'C:\Quality Control\Customer Quality\PPAP\Endurance\4.EG ENDUR 24T\[PPAP ENGINE GEAR ASSY(C304004010).xlsx]PSW'!#REF!</xm:f>
            <x14:dxf>
              <font>
                <condense val="0"/>
                <extend val="0"/>
                <color auto="1"/>
              </font>
              <fill>
                <patternFill>
                  <bgColor indexed="9"/>
                </patternFill>
              </fill>
            </x14:dxf>
          </x14:cfRule>
          <xm:sqref>R5:S5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7"/>
  </sheetPr>
  <dimension ref="A1:H26"/>
  <sheetViews>
    <sheetView view="pageBreakPreview" topLeftCell="A18" zoomScaleSheetLayoutView="100" workbookViewId="0">
      <selection activeCell="J25" sqref="J25"/>
    </sheetView>
  </sheetViews>
  <sheetFormatPr defaultRowHeight="12.75"/>
  <cols>
    <col min="1" max="1" width="6.7109375" customWidth="1"/>
    <col min="2" max="2" width="7.5703125" customWidth="1"/>
    <col min="3" max="3" width="20.28515625" customWidth="1"/>
    <col min="4" max="4" width="30.7109375" customWidth="1"/>
    <col min="5" max="5" width="6.140625" customWidth="1"/>
    <col min="6" max="6" width="2.85546875" customWidth="1"/>
    <col min="7" max="7" width="3.5703125" customWidth="1"/>
    <col min="8" max="8" width="20.28515625" customWidth="1"/>
  </cols>
  <sheetData>
    <row r="1" spans="1:8" ht="26.25" customHeight="1">
      <c r="A1" s="517" t="s">
        <v>26</v>
      </c>
      <c r="B1" s="518"/>
      <c r="C1" s="518"/>
      <c r="D1" s="518"/>
      <c r="E1" s="518"/>
      <c r="F1" s="518"/>
      <c r="G1" s="518"/>
      <c r="H1" s="519"/>
    </row>
    <row r="2" spans="1:8" ht="26.25" customHeight="1">
      <c r="A2" s="520" t="s">
        <v>0</v>
      </c>
      <c r="B2" s="521"/>
      <c r="C2" s="521"/>
      <c r="D2" s="521"/>
      <c r="E2" s="521"/>
      <c r="F2" s="521"/>
      <c r="G2" s="521"/>
      <c r="H2" s="522"/>
    </row>
    <row r="3" spans="1:8" ht="26.25" customHeight="1">
      <c r="A3" s="529" t="s">
        <v>785</v>
      </c>
      <c r="B3" s="530"/>
      <c r="C3" s="530"/>
      <c r="D3" s="530"/>
      <c r="E3" s="523" t="s">
        <v>1025</v>
      </c>
      <c r="F3" s="523"/>
      <c r="G3" s="523"/>
      <c r="H3" s="524"/>
    </row>
    <row r="4" spans="1:8" ht="26.25" customHeight="1" thickBot="1">
      <c r="A4" s="9" t="s">
        <v>484</v>
      </c>
      <c r="B4" s="10"/>
      <c r="C4" s="12"/>
      <c r="D4" s="10"/>
      <c r="E4" s="13" t="s">
        <v>29</v>
      </c>
      <c r="F4" s="10"/>
      <c r="G4" s="10"/>
      <c r="H4" s="11"/>
    </row>
    <row r="5" spans="1:8" s="1" customFormat="1" ht="15" customHeight="1">
      <c r="A5" s="525" t="s">
        <v>1</v>
      </c>
      <c r="B5" s="527" t="s">
        <v>2</v>
      </c>
      <c r="C5" s="527"/>
      <c r="D5" s="527"/>
      <c r="E5" s="527"/>
      <c r="F5" s="527"/>
      <c r="G5" s="527"/>
      <c r="H5" s="3" t="s">
        <v>11</v>
      </c>
    </row>
    <row r="6" spans="1:8" s="1" customFormat="1" ht="15" customHeight="1">
      <c r="A6" s="526"/>
      <c r="B6" s="528"/>
      <c r="C6" s="528"/>
      <c r="D6" s="528"/>
      <c r="E6" s="528"/>
      <c r="F6" s="528"/>
      <c r="G6" s="528"/>
      <c r="H6" s="2" t="s">
        <v>12</v>
      </c>
    </row>
    <row r="7" spans="1:8" ht="35.1" customHeight="1">
      <c r="A7" s="4">
        <v>1</v>
      </c>
      <c r="B7" s="516" t="s">
        <v>17</v>
      </c>
      <c r="C7" s="516"/>
      <c r="D7" s="516"/>
      <c r="E7" s="516"/>
      <c r="F7" s="516"/>
      <c r="G7" s="516"/>
      <c r="H7" s="5" t="s">
        <v>13</v>
      </c>
    </row>
    <row r="8" spans="1:8" ht="35.1" customHeight="1">
      <c r="A8" s="4">
        <v>2</v>
      </c>
      <c r="B8" s="516" t="s">
        <v>19</v>
      </c>
      <c r="C8" s="516"/>
      <c r="D8" s="516"/>
      <c r="E8" s="516"/>
      <c r="F8" s="516"/>
      <c r="G8" s="516"/>
      <c r="H8" s="5" t="s">
        <v>24</v>
      </c>
    </row>
    <row r="9" spans="1:8" ht="35.1" customHeight="1">
      <c r="A9" s="4">
        <v>3</v>
      </c>
      <c r="B9" s="516" t="s">
        <v>20</v>
      </c>
      <c r="C9" s="516"/>
      <c r="D9" s="516"/>
      <c r="E9" s="516"/>
      <c r="F9" s="516"/>
      <c r="G9" s="516"/>
      <c r="H9" s="5" t="s">
        <v>24</v>
      </c>
    </row>
    <row r="10" spans="1:8" ht="35.1" customHeight="1">
      <c r="A10" s="4">
        <v>4</v>
      </c>
      <c r="B10" s="516" t="s">
        <v>18</v>
      </c>
      <c r="C10" s="516"/>
      <c r="D10" s="516"/>
      <c r="E10" s="516"/>
      <c r="F10" s="516"/>
      <c r="G10" s="516"/>
      <c r="H10" s="5" t="s">
        <v>24</v>
      </c>
    </row>
    <row r="11" spans="1:8" ht="35.1" customHeight="1">
      <c r="A11" s="4">
        <v>5</v>
      </c>
      <c r="B11" s="516" t="s">
        <v>3</v>
      </c>
      <c r="C11" s="516"/>
      <c r="D11" s="516"/>
      <c r="E11" s="516"/>
      <c r="F11" s="516"/>
      <c r="G11" s="516"/>
      <c r="H11" s="5" t="s">
        <v>13</v>
      </c>
    </row>
    <row r="12" spans="1:8" ht="35.1" customHeight="1">
      <c r="A12" s="4">
        <v>6</v>
      </c>
      <c r="B12" s="516" t="s">
        <v>7</v>
      </c>
      <c r="C12" s="516"/>
      <c r="D12" s="516"/>
      <c r="E12" s="516"/>
      <c r="F12" s="516"/>
      <c r="G12" s="516"/>
      <c r="H12" s="5" t="s">
        <v>13</v>
      </c>
    </row>
    <row r="13" spans="1:8" ht="35.1" customHeight="1">
      <c r="A13" s="6">
        <v>7</v>
      </c>
      <c r="B13" s="516" t="s">
        <v>5</v>
      </c>
      <c r="C13" s="516"/>
      <c r="D13" s="516"/>
      <c r="E13" s="516"/>
      <c r="F13" s="516"/>
      <c r="G13" s="516"/>
      <c r="H13" s="5" t="s">
        <v>13</v>
      </c>
    </row>
    <row r="14" spans="1:8" ht="35.1" customHeight="1">
      <c r="A14" s="6">
        <v>8</v>
      </c>
      <c r="B14" s="516" t="s">
        <v>6</v>
      </c>
      <c r="C14" s="516"/>
      <c r="D14" s="516"/>
      <c r="E14" s="516"/>
      <c r="F14" s="516"/>
      <c r="G14" s="516"/>
      <c r="H14" s="5" t="s">
        <v>13</v>
      </c>
    </row>
    <row r="15" spans="1:8" ht="35.1" customHeight="1">
      <c r="A15" s="6">
        <v>9</v>
      </c>
      <c r="B15" s="516" t="s">
        <v>27</v>
      </c>
      <c r="C15" s="516"/>
      <c r="D15" s="516"/>
      <c r="E15" s="516"/>
      <c r="F15" s="516"/>
      <c r="G15" s="516"/>
      <c r="H15" s="5" t="s">
        <v>13</v>
      </c>
    </row>
    <row r="16" spans="1:8" ht="35.1" customHeight="1">
      <c r="A16" s="6">
        <v>10</v>
      </c>
      <c r="B16" s="516" t="s">
        <v>28</v>
      </c>
      <c r="C16" s="516"/>
      <c r="D16" s="516"/>
      <c r="E16" s="516"/>
      <c r="F16" s="516"/>
      <c r="G16" s="516"/>
      <c r="H16" s="5" t="s">
        <v>13</v>
      </c>
    </row>
    <row r="17" spans="1:8" ht="35.1" customHeight="1">
      <c r="A17" s="6">
        <v>11</v>
      </c>
      <c r="B17" s="516" t="s">
        <v>16</v>
      </c>
      <c r="C17" s="516"/>
      <c r="D17" s="516"/>
      <c r="E17" s="516"/>
      <c r="F17" s="516"/>
      <c r="G17" s="516"/>
      <c r="H17" s="5" t="s">
        <v>13</v>
      </c>
    </row>
    <row r="18" spans="1:8" ht="35.1" customHeight="1">
      <c r="A18" s="6">
        <v>12</v>
      </c>
      <c r="B18" s="516" t="s">
        <v>4</v>
      </c>
      <c r="C18" s="516"/>
      <c r="D18" s="516"/>
      <c r="E18" s="516"/>
      <c r="F18" s="516"/>
      <c r="G18" s="516"/>
      <c r="H18" s="5" t="s">
        <v>13</v>
      </c>
    </row>
    <row r="19" spans="1:8" ht="35.1" customHeight="1">
      <c r="A19" s="6">
        <v>13</v>
      </c>
      <c r="B19" s="516" t="s">
        <v>22</v>
      </c>
      <c r="C19" s="516"/>
      <c r="D19" s="516"/>
      <c r="E19" s="516"/>
      <c r="F19" s="516"/>
      <c r="G19" s="516"/>
      <c r="H19" s="5" t="s">
        <v>13</v>
      </c>
    </row>
    <row r="20" spans="1:8" ht="35.1" customHeight="1">
      <c r="A20" s="6">
        <v>14</v>
      </c>
      <c r="B20" s="516" t="s">
        <v>21</v>
      </c>
      <c r="C20" s="516"/>
      <c r="D20" s="516"/>
      <c r="E20" s="516"/>
      <c r="F20" s="516"/>
      <c r="G20" s="516"/>
      <c r="H20" s="5" t="s">
        <v>14</v>
      </c>
    </row>
    <row r="21" spans="1:8" ht="35.1" customHeight="1">
      <c r="A21" s="6">
        <v>15</v>
      </c>
      <c r="B21" s="531" t="s">
        <v>23</v>
      </c>
      <c r="C21" s="516"/>
      <c r="D21" s="516"/>
      <c r="E21" s="516"/>
      <c r="F21" s="516"/>
      <c r="G21" s="516"/>
      <c r="H21" s="5" t="s">
        <v>14</v>
      </c>
    </row>
    <row r="22" spans="1:8" ht="35.1" customHeight="1">
      <c r="A22" s="6">
        <v>16</v>
      </c>
      <c r="B22" s="516" t="s">
        <v>15</v>
      </c>
      <c r="C22" s="516"/>
      <c r="D22" s="516"/>
      <c r="E22" s="516"/>
      <c r="F22" s="516"/>
      <c r="G22" s="516"/>
      <c r="H22" s="445" t="s">
        <v>14</v>
      </c>
    </row>
    <row r="23" spans="1:8" ht="35.1" customHeight="1">
      <c r="A23" s="6">
        <v>17</v>
      </c>
      <c r="B23" s="516" t="s">
        <v>8</v>
      </c>
      <c r="C23" s="516"/>
      <c r="D23" s="516"/>
      <c r="E23" s="516"/>
      <c r="F23" s="516"/>
      <c r="G23" s="516"/>
      <c r="H23" s="5" t="s">
        <v>25</v>
      </c>
    </row>
    <row r="24" spans="1:8" ht="35.1" customHeight="1">
      <c r="A24" s="6">
        <v>18</v>
      </c>
      <c r="B24" s="516" t="s">
        <v>9</v>
      </c>
      <c r="C24" s="516"/>
      <c r="D24" s="516"/>
      <c r="E24" s="516"/>
      <c r="F24" s="516"/>
      <c r="G24" s="516"/>
      <c r="H24" s="5" t="s">
        <v>13</v>
      </c>
    </row>
    <row r="25" spans="1:8" ht="35.1" customHeight="1" thickBot="1">
      <c r="A25" s="7">
        <v>19</v>
      </c>
      <c r="B25" s="515" t="s">
        <v>10</v>
      </c>
      <c r="C25" s="515"/>
      <c r="D25" s="515"/>
      <c r="E25" s="515"/>
      <c r="F25" s="515"/>
      <c r="G25" s="515"/>
      <c r="H25" s="8" t="s">
        <v>14</v>
      </c>
    </row>
    <row r="26" spans="1:8">
      <c r="A26" s="514"/>
      <c r="B26" s="514"/>
      <c r="C26" s="514"/>
      <c r="D26" s="514"/>
      <c r="E26" s="514"/>
      <c r="F26" s="514"/>
      <c r="G26" s="514"/>
      <c r="H26" s="514"/>
    </row>
  </sheetData>
  <mergeCells count="26">
    <mergeCell ref="B7:G7"/>
    <mergeCell ref="B22:G22"/>
    <mergeCell ref="B12:G12"/>
    <mergeCell ref="B18:G18"/>
    <mergeCell ref="B9:G9"/>
    <mergeCell ref="B10:G10"/>
    <mergeCell ref="B11:G11"/>
    <mergeCell ref="B21:G21"/>
    <mergeCell ref="B8:G8"/>
    <mergeCell ref="B17:G17"/>
    <mergeCell ref="A1:H1"/>
    <mergeCell ref="A2:H2"/>
    <mergeCell ref="E3:H3"/>
    <mergeCell ref="A5:A6"/>
    <mergeCell ref="B5:G6"/>
    <mergeCell ref="A3:D3"/>
    <mergeCell ref="A26:H26"/>
    <mergeCell ref="B25:G25"/>
    <mergeCell ref="B24:G24"/>
    <mergeCell ref="B13:G13"/>
    <mergeCell ref="B14:G14"/>
    <mergeCell ref="B15:G15"/>
    <mergeCell ref="B23:G23"/>
    <mergeCell ref="B16:G16"/>
    <mergeCell ref="B19:G19"/>
    <mergeCell ref="B20:G20"/>
  </mergeCells>
  <phoneticPr fontId="0" type="noConversion"/>
  <printOptions horizontalCentered="1" verticalCentered="1"/>
  <pageMargins left="0.5" right="0.41" top="0.18" bottom="0.6" header="0.17" footer="0.56999999999999995"/>
  <pageSetup paperSize="9" scale="95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7"/>
  </sheetPr>
  <dimension ref="A1:AA81"/>
  <sheetViews>
    <sheetView view="pageBreakPreview" topLeftCell="C1" zoomScaleSheetLayoutView="100" workbookViewId="0">
      <selection activeCell="U16" sqref="U16"/>
    </sheetView>
  </sheetViews>
  <sheetFormatPr defaultRowHeight="12.75"/>
  <sheetData>
    <row r="1" spans="1:18">
      <c r="A1" s="532" t="s">
        <v>1026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4"/>
    </row>
    <row r="2" spans="1:18">
      <c r="A2" s="535"/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7"/>
    </row>
    <row r="3" spans="1:18" ht="13.5" thickBot="1">
      <c r="A3" s="538"/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40"/>
    </row>
    <row r="65" spans="2:2" ht="23.25">
      <c r="B65" s="278"/>
    </row>
    <row r="81" spans="27:27" ht="27">
      <c r="AA81" s="279"/>
    </row>
  </sheetData>
  <mergeCells count="1">
    <mergeCell ref="A1:R3"/>
  </mergeCells>
  <pageMargins left="0.7" right="0.7" top="0.75" bottom="0.75" header="0.3" footer="0.3"/>
  <pageSetup paperSize="9" scale="38" orientation="landscape" horizontalDpi="4294967292" verticalDpi="4294967293" r:id="rId1"/>
  <rowBreaks count="1" manualBreakCount="1">
    <brk id="51" max="1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7"/>
    <pageSetUpPr fitToPage="1"/>
  </sheetPr>
  <dimension ref="A1:N259"/>
  <sheetViews>
    <sheetView zoomScaleSheetLayoutView="80" workbookViewId="0">
      <selection activeCell="E7" sqref="E7:K7"/>
    </sheetView>
  </sheetViews>
  <sheetFormatPr defaultColWidth="8.85546875" defaultRowHeight="12.75"/>
  <cols>
    <col min="1" max="1" width="6.140625" style="14" customWidth="1"/>
    <col min="2" max="2" width="25.85546875" style="14" customWidth="1"/>
    <col min="3" max="3" width="21.140625" style="14" customWidth="1"/>
    <col min="4" max="4" width="15.5703125" style="14" customWidth="1"/>
    <col min="5" max="5" width="6.28515625" style="15" customWidth="1"/>
    <col min="6" max="6" width="4.85546875" style="14" customWidth="1"/>
    <col min="7" max="7" width="18.42578125" style="14" customWidth="1"/>
    <col min="8" max="8" width="35.28515625" style="14" bestFit="1" customWidth="1"/>
    <col min="9" max="9" width="7.7109375" style="14" customWidth="1"/>
    <col min="10" max="10" width="12.5703125" style="14" customWidth="1"/>
    <col min="11" max="11" width="14.7109375" style="14" customWidth="1"/>
    <col min="12" max="12" width="21.85546875" style="14" customWidth="1"/>
    <col min="13" max="16384" width="8.85546875" style="14"/>
  </cols>
  <sheetData>
    <row r="1" spans="1:12" ht="13.5" thickBot="1"/>
    <row r="2" spans="1:12" ht="57.75" customHeight="1" thickBot="1">
      <c r="A2" s="582" t="s">
        <v>30</v>
      </c>
      <c r="B2" s="583"/>
      <c r="C2" s="584" t="s">
        <v>31</v>
      </c>
      <c r="D2" s="584"/>
      <c r="E2" s="584"/>
      <c r="F2" s="584"/>
      <c r="G2" s="584"/>
      <c r="H2" s="584"/>
      <c r="I2" s="585" t="s">
        <v>32</v>
      </c>
      <c r="J2" s="586"/>
      <c r="K2" s="587"/>
    </row>
    <row r="3" spans="1:12" ht="13.5" thickBot="1">
      <c r="A3" s="588"/>
      <c r="B3" s="589"/>
      <c r="C3" s="589"/>
      <c r="D3" s="589"/>
      <c r="E3" s="589"/>
      <c r="F3" s="589"/>
      <c r="G3" s="589"/>
      <c r="H3" s="589"/>
      <c r="I3" s="589"/>
      <c r="J3" s="589"/>
      <c r="K3" s="590"/>
    </row>
    <row r="4" spans="1:12">
      <c r="A4" s="565" t="s">
        <v>485</v>
      </c>
      <c r="B4" s="566"/>
      <c r="C4" s="566"/>
      <c r="D4" s="566"/>
      <c r="E4" s="566"/>
      <c r="F4" s="566"/>
      <c r="G4" s="566"/>
      <c r="H4" s="567" t="s">
        <v>33</v>
      </c>
      <c r="I4" s="567"/>
      <c r="J4" s="567"/>
      <c r="K4" s="16" t="s">
        <v>34</v>
      </c>
      <c r="L4" s="17"/>
    </row>
    <row r="5" spans="1:12">
      <c r="A5" s="574" t="s">
        <v>486</v>
      </c>
      <c r="B5" s="572"/>
      <c r="C5" s="572"/>
      <c r="D5" s="572"/>
      <c r="E5" s="572"/>
      <c r="F5" s="572"/>
      <c r="G5" s="572"/>
      <c r="H5" s="18" t="s">
        <v>35</v>
      </c>
      <c r="I5" s="18" t="s">
        <v>36</v>
      </c>
      <c r="J5" s="19"/>
      <c r="K5" s="20" t="s">
        <v>37</v>
      </c>
      <c r="L5" s="17"/>
    </row>
    <row r="6" spans="1:12">
      <c r="A6" s="575" t="s">
        <v>38</v>
      </c>
      <c r="B6" s="576"/>
      <c r="C6" s="576"/>
      <c r="D6" s="576"/>
      <c r="E6" s="571" t="s">
        <v>1028</v>
      </c>
      <c r="F6" s="572"/>
      <c r="G6" s="572"/>
      <c r="H6" s="18" t="s">
        <v>39</v>
      </c>
      <c r="I6" s="577" t="s">
        <v>40</v>
      </c>
      <c r="J6" s="577"/>
      <c r="K6" s="21" t="s">
        <v>41</v>
      </c>
      <c r="L6" s="17"/>
    </row>
    <row r="7" spans="1:12">
      <c r="A7" s="578" t="s">
        <v>1079</v>
      </c>
      <c r="B7" s="576"/>
      <c r="C7" s="576"/>
      <c r="D7" s="576"/>
      <c r="E7" s="571" t="s">
        <v>1073</v>
      </c>
      <c r="F7" s="572"/>
      <c r="G7" s="572"/>
      <c r="H7" s="572"/>
      <c r="I7" s="572"/>
      <c r="J7" s="572"/>
      <c r="K7" s="573"/>
    </row>
    <row r="8" spans="1:12">
      <c r="A8" s="555" t="s">
        <v>1076</v>
      </c>
      <c r="B8" s="556"/>
      <c r="C8" s="556"/>
      <c r="D8" s="557"/>
      <c r="E8" s="545" t="s">
        <v>1075</v>
      </c>
      <c r="F8" s="546"/>
      <c r="G8" s="546"/>
      <c r="H8" s="547"/>
      <c r="I8" s="548"/>
      <c r="J8" s="548"/>
      <c r="K8" s="549"/>
    </row>
    <row r="9" spans="1:12" ht="57.75" customHeight="1">
      <c r="A9" s="22" t="s">
        <v>42</v>
      </c>
      <c r="B9" s="23" t="s">
        <v>43</v>
      </c>
      <c r="C9" s="23" t="s">
        <v>44</v>
      </c>
      <c r="D9" s="550" t="s">
        <v>45</v>
      </c>
      <c r="E9" s="550"/>
      <c r="F9" s="550"/>
      <c r="G9" s="23" t="s">
        <v>46</v>
      </c>
      <c r="H9" s="24" t="s">
        <v>47</v>
      </c>
      <c r="I9" s="551" t="s">
        <v>48</v>
      </c>
      <c r="J9" s="551"/>
      <c r="K9" s="552"/>
    </row>
    <row r="10" spans="1:12" ht="40.15" customHeight="1">
      <c r="A10" s="192">
        <v>10</v>
      </c>
      <c r="B10" s="309" t="s">
        <v>49</v>
      </c>
      <c r="C10" s="26" t="s">
        <v>50</v>
      </c>
      <c r="D10" s="558" t="s">
        <v>51</v>
      </c>
      <c r="E10" s="558"/>
      <c r="F10" s="558"/>
      <c r="G10" s="27"/>
      <c r="H10" s="25" t="s">
        <v>52</v>
      </c>
      <c r="I10" s="579" t="s">
        <v>53</v>
      </c>
      <c r="J10" s="580"/>
      <c r="K10" s="581"/>
    </row>
    <row r="11" spans="1:12" ht="40.15" customHeight="1">
      <c r="A11" s="192">
        <v>20</v>
      </c>
      <c r="B11" s="309" t="s">
        <v>54</v>
      </c>
      <c r="C11" s="281" t="s">
        <v>1034</v>
      </c>
      <c r="D11" s="558" t="s">
        <v>55</v>
      </c>
      <c r="E11" s="558"/>
      <c r="F11" s="558"/>
      <c r="G11" s="27"/>
      <c r="H11" s="25" t="s">
        <v>56</v>
      </c>
      <c r="I11" s="553" t="s">
        <v>487</v>
      </c>
      <c r="J11" s="553"/>
      <c r="K11" s="554"/>
    </row>
    <row r="12" spans="1:12" ht="40.15" customHeight="1">
      <c r="A12" s="192">
        <v>30</v>
      </c>
      <c r="B12" s="309" t="s">
        <v>57</v>
      </c>
      <c r="C12" s="281" t="s">
        <v>1034</v>
      </c>
      <c r="D12" s="558" t="s">
        <v>58</v>
      </c>
      <c r="E12" s="558"/>
      <c r="F12" s="558"/>
      <c r="G12" s="27"/>
      <c r="H12" s="25" t="s">
        <v>56</v>
      </c>
      <c r="I12" s="553" t="s">
        <v>488</v>
      </c>
      <c r="J12" s="553"/>
      <c r="K12" s="554"/>
    </row>
    <row r="13" spans="1:12" ht="45.75" customHeight="1">
      <c r="A13" s="192">
        <v>40</v>
      </c>
      <c r="B13" s="309" t="s">
        <v>59</v>
      </c>
      <c r="C13" s="26" t="s">
        <v>60</v>
      </c>
      <c r="D13" s="558" t="s">
        <v>61</v>
      </c>
      <c r="E13" s="558"/>
      <c r="F13" s="558"/>
      <c r="G13" s="27"/>
      <c r="H13" s="28" t="s">
        <v>62</v>
      </c>
      <c r="I13" s="553" t="s">
        <v>489</v>
      </c>
      <c r="J13" s="559"/>
      <c r="K13" s="560"/>
    </row>
    <row r="14" spans="1:12" ht="46.5" customHeight="1">
      <c r="A14" s="192">
        <v>50</v>
      </c>
      <c r="B14" s="309" t="s">
        <v>63</v>
      </c>
      <c r="C14" s="26" t="s">
        <v>60</v>
      </c>
      <c r="D14" s="558" t="s">
        <v>61</v>
      </c>
      <c r="E14" s="558"/>
      <c r="F14" s="558"/>
      <c r="G14" s="27"/>
      <c r="H14" s="28" t="s">
        <v>62</v>
      </c>
      <c r="I14" s="553" t="s">
        <v>489</v>
      </c>
      <c r="J14" s="559"/>
      <c r="K14" s="560"/>
    </row>
    <row r="15" spans="1:12" ht="46.5" customHeight="1">
      <c r="A15" s="192">
        <v>60</v>
      </c>
      <c r="B15" s="309" t="s">
        <v>64</v>
      </c>
      <c r="C15" s="26" t="s">
        <v>60</v>
      </c>
      <c r="D15" s="558" t="s">
        <v>61</v>
      </c>
      <c r="E15" s="558"/>
      <c r="F15" s="558"/>
      <c r="G15" s="27"/>
      <c r="H15" s="28" t="s">
        <v>62</v>
      </c>
      <c r="I15" s="553" t="s">
        <v>489</v>
      </c>
      <c r="J15" s="559"/>
      <c r="K15" s="560"/>
    </row>
    <row r="16" spans="1:12" ht="46.5" customHeight="1">
      <c r="A16" s="280" t="s">
        <v>847</v>
      </c>
      <c r="B16" s="282" t="s">
        <v>505</v>
      </c>
      <c r="C16" s="281" t="s">
        <v>848</v>
      </c>
      <c r="D16" s="553" t="s">
        <v>495</v>
      </c>
      <c r="E16" s="553"/>
      <c r="F16" s="553"/>
      <c r="G16" s="27"/>
      <c r="H16" s="282" t="s">
        <v>493</v>
      </c>
      <c r="I16" s="553" t="s">
        <v>494</v>
      </c>
      <c r="J16" s="553"/>
      <c r="K16" s="554"/>
    </row>
    <row r="17" spans="1:12" ht="57" customHeight="1">
      <c r="A17" s="192">
        <v>70</v>
      </c>
      <c r="B17" s="282" t="s">
        <v>1035</v>
      </c>
      <c r="C17" s="191" t="s">
        <v>491</v>
      </c>
      <c r="D17" s="553" t="s">
        <v>492</v>
      </c>
      <c r="E17" s="558"/>
      <c r="F17" s="558"/>
      <c r="G17" s="27"/>
      <c r="H17" s="28" t="s">
        <v>62</v>
      </c>
      <c r="I17" s="553" t="s">
        <v>67</v>
      </c>
      <c r="J17" s="559"/>
      <c r="K17" s="560"/>
    </row>
    <row r="18" spans="1:12" ht="40.15" customHeight="1">
      <c r="A18" s="192">
        <v>80</v>
      </c>
      <c r="B18" s="282" t="s">
        <v>1036</v>
      </c>
      <c r="C18" s="26" t="s">
        <v>65</v>
      </c>
      <c r="D18" s="553" t="s">
        <v>492</v>
      </c>
      <c r="E18" s="558"/>
      <c r="F18" s="558"/>
      <c r="G18" s="27"/>
      <c r="H18" s="28" t="s">
        <v>62</v>
      </c>
      <c r="I18" s="553" t="s">
        <v>67</v>
      </c>
      <c r="J18" s="559"/>
      <c r="K18" s="560"/>
    </row>
    <row r="19" spans="1:12" ht="51" customHeight="1">
      <c r="A19" s="192">
        <v>90</v>
      </c>
      <c r="B19" s="282" t="s">
        <v>1029</v>
      </c>
      <c r="C19" s="281" t="s">
        <v>1037</v>
      </c>
      <c r="D19" s="558" t="s">
        <v>61</v>
      </c>
      <c r="E19" s="558"/>
      <c r="F19" s="558"/>
      <c r="G19" s="27"/>
      <c r="H19" s="28" t="s">
        <v>62</v>
      </c>
      <c r="I19" s="553" t="s">
        <v>69</v>
      </c>
      <c r="J19" s="553"/>
      <c r="K19" s="554"/>
    </row>
    <row r="20" spans="1:12" ht="51" customHeight="1" thickBot="1">
      <c r="A20" s="192">
        <v>95</v>
      </c>
      <c r="B20" s="282" t="s">
        <v>1030</v>
      </c>
      <c r="C20" s="281" t="s">
        <v>1038</v>
      </c>
      <c r="D20" s="558" t="s">
        <v>61</v>
      </c>
      <c r="E20" s="558"/>
      <c r="F20" s="558"/>
      <c r="G20" s="27"/>
      <c r="H20" s="28" t="s">
        <v>62</v>
      </c>
      <c r="I20" s="553" t="s">
        <v>69</v>
      </c>
      <c r="J20" s="553"/>
      <c r="K20" s="554"/>
    </row>
    <row r="21" spans="1:12">
      <c r="A21" s="565" t="s">
        <v>485</v>
      </c>
      <c r="B21" s="566"/>
      <c r="C21" s="566"/>
      <c r="D21" s="566"/>
      <c r="E21" s="566"/>
      <c r="F21" s="566"/>
      <c r="G21" s="566"/>
      <c r="H21" s="567" t="s">
        <v>33</v>
      </c>
      <c r="I21" s="567"/>
      <c r="J21" s="567"/>
      <c r="K21" s="16" t="s">
        <v>34</v>
      </c>
      <c r="L21" s="17"/>
    </row>
    <row r="22" spans="1:12">
      <c r="A22" s="574" t="s">
        <v>486</v>
      </c>
      <c r="B22" s="572"/>
      <c r="C22" s="572"/>
      <c r="D22" s="572"/>
      <c r="E22" s="572"/>
      <c r="F22" s="572"/>
      <c r="G22" s="572"/>
      <c r="H22" s="18" t="s">
        <v>35</v>
      </c>
      <c r="I22" s="18" t="s">
        <v>36</v>
      </c>
      <c r="J22" s="19"/>
      <c r="K22" s="20" t="s">
        <v>37</v>
      </c>
      <c r="L22" s="17"/>
    </row>
    <row r="23" spans="1:12">
      <c r="A23" s="575" t="s">
        <v>38</v>
      </c>
      <c r="B23" s="576"/>
      <c r="C23" s="576"/>
      <c r="D23" s="576"/>
      <c r="E23" s="571" t="s">
        <v>1028</v>
      </c>
      <c r="F23" s="572"/>
      <c r="G23" s="572"/>
      <c r="H23" s="18" t="s">
        <v>39</v>
      </c>
      <c r="I23" s="577" t="s">
        <v>40</v>
      </c>
      <c r="J23" s="577"/>
      <c r="K23" s="21" t="s">
        <v>41</v>
      </c>
      <c r="L23" s="17"/>
    </row>
    <row r="24" spans="1:12">
      <c r="A24" s="578" t="s">
        <v>1078</v>
      </c>
      <c r="B24" s="576"/>
      <c r="C24" s="576"/>
      <c r="D24" s="576"/>
      <c r="E24" s="571" t="s">
        <v>1073</v>
      </c>
      <c r="F24" s="572"/>
      <c r="G24" s="572"/>
      <c r="H24" s="572"/>
      <c r="I24" s="572"/>
      <c r="J24" s="572"/>
      <c r="K24" s="573"/>
    </row>
    <row r="25" spans="1:12">
      <c r="A25" s="555" t="s">
        <v>1077</v>
      </c>
      <c r="B25" s="556"/>
      <c r="C25" s="556"/>
      <c r="D25" s="557"/>
      <c r="E25" s="545" t="s">
        <v>1075</v>
      </c>
      <c r="F25" s="546"/>
      <c r="G25" s="546"/>
      <c r="H25" s="547"/>
      <c r="I25" s="548"/>
      <c r="J25" s="548"/>
      <c r="K25" s="549"/>
    </row>
    <row r="26" spans="1:12" ht="57.75" customHeight="1">
      <c r="A26" s="22" t="s">
        <v>42</v>
      </c>
      <c r="B26" s="23" t="s">
        <v>43</v>
      </c>
      <c r="C26" s="23" t="s">
        <v>44</v>
      </c>
      <c r="D26" s="550" t="s">
        <v>45</v>
      </c>
      <c r="E26" s="550"/>
      <c r="F26" s="550"/>
      <c r="G26" s="23" t="s">
        <v>46</v>
      </c>
      <c r="H26" s="24" t="s">
        <v>47</v>
      </c>
      <c r="I26" s="551" t="s">
        <v>48</v>
      </c>
      <c r="J26" s="551"/>
      <c r="K26" s="552"/>
    </row>
    <row r="27" spans="1:12" ht="53.25" customHeight="1">
      <c r="A27" s="192">
        <v>100</v>
      </c>
      <c r="B27" s="26" t="s">
        <v>70</v>
      </c>
      <c r="C27" s="26" t="s">
        <v>71</v>
      </c>
      <c r="D27" s="558" t="s">
        <v>66</v>
      </c>
      <c r="E27" s="558"/>
      <c r="F27" s="558"/>
      <c r="G27" s="27"/>
      <c r="H27" s="28" t="s">
        <v>62</v>
      </c>
      <c r="I27" s="553" t="s">
        <v>496</v>
      </c>
      <c r="J27" s="553"/>
      <c r="K27" s="554"/>
    </row>
    <row r="28" spans="1:12" ht="55.5" customHeight="1">
      <c r="A28" s="192">
        <v>110</v>
      </c>
      <c r="B28" s="281" t="s">
        <v>1031</v>
      </c>
      <c r="C28" s="26" t="s">
        <v>72</v>
      </c>
      <c r="D28" s="553" t="s">
        <v>497</v>
      </c>
      <c r="E28" s="553"/>
      <c r="F28" s="553"/>
      <c r="G28" s="27"/>
      <c r="H28" s="28" t="s">
        <v>62</v>
      </c>
      <c r="I28" s="553" t="s">
        <v>73</v>
      </c>
      <c r="J28" s="553"/>
      <c r="K28" s="554"/>
    </row>
    <row r="29" spans="1:12" ht="57.75" customHeight="1">
      <c r="A29" s="193">
        <v>120</v>
      </c>
      <c r="B29" s="26" t="s">
        <v>74</v>
      </c>
      <c r="C29" s="26" t="s">
        <v>60</v>
      </c>
      <c r="D29" s="553" t="s">
        <v>498</v>
      </c>
      <c r="E29" s="553"/>
      <c r="F29" s="553"/>
      <c r="G29" s="27"/>
      <c r="H29" s="28" t="s">
        <v>62</v>
      </c>
      <c r="I29" s="553" t="s">
        <v>489</v>
      </c>
      <c r="J29" s="559"/>
      <c r="K29" s="560"/>
    </row>
    <row r="30" spans="1:12" ht="57.75" customHeight="1">
      <c r="A30" s="295">
        <v>130</v>
      </c>
      <c r="B30" s="281" t="s">
        <v>1032</v>
      </c>
      <c r="C30" s="281" t="s">
        <v>900</v>
      </c>
      <c r="D30" s="541" t="s">
        <v>901</v>
      </c>
      <c r="E30" s="542"/>
      <c r="F30" s="543"/>
      <c r="G30" s="27"/>
      <c r="H30" s="28" t="s">
        <v>62</v>
      </c>
      <c r="I30" s="541" t="s">
        <v>902</v>
      </c>
      <c r="J30" s="542"/>
      <c r="K30" s="544"/>
    </row>
    <row r="31" spans="1:12" ht="67.5" customHeight="1">
      <c r="A31" s="295" t="s">
        <v>898</v>
      </c>
      <c r="B31" s="26" t="s">
        <v>76</v>
      </c>
      <c r="C31" s="26" t="s">
        <v>77</v>
      </c>
      <c r="D31" s="558" t="s">
        <v>75</v>
      </c>
      <c r="E31" s="558"/>
      <c r="F31" s="558"/>
      <c r="G31" s="27"/>
      <c r="H31" s="28" t="s">
        <v>62</v>
      </c>
      <c r="I31" s="568" t="s">
        <v>499</v>
      </c>
      <c r="J31" s="569"/>
      <c r="K31" s="570"/>
    </row>
    <row r="32" spans="1:12" ht="67.5" customHeight="1">
      <c r="A32" s="193">
        <v>140</v>
      </c>
      <c r="B32" s="281" t="s">
        <v>1033</v>
      </c>
      <c r="C32" s="26" t="s">
        <v>60</v>
      </c>
      <c r="D32" s="558" t="s">
        <v>78</v>
      </c>
      <c r="E32" s="558"/>
      <c r="F32" s="558"/>
      <c r="G32" s="27"/>
      <c r="H32" s="28" t="s">
        <v>62</v>
      </c>
      <c r="I32" s="553" t="s">
        <v>489</v>
      </c>
      <c r="J32" s="559"/>
      <c r="K32" s="560"/>
    </row>
    <row r="33" spans="1:14" ht="55.5" customHeight="1">
      <c r="A33" s="193">
        <v>150</v>
      </c>
      <c r="B33" s="26" t="s">
        <v>79</v>
      </c>
      <c r="C33" s="26" t="s">
        <v>80</v>
      </c>
      <c r="D33" s="558" t="s">
        <v>81</v>
      </c>
      <c r="E33" s="558"/>
      <c r="F33" s="558"/>
      <c r="G33" s="27"/>
      <c r="H33" s="28" t="s">
        <v>82</v>
      </c>
      <c r="I33" s="553" t="s">
        <v>83</v>
      </c>
      <c r="J33" s="559"/>
      <c r="K33" s="560"/>
    </row>
    <row r="34" spans="1:14" ht="57.75" customHeight="1" thickBot="1">
      <c r="A34" s="194">
        <v>160</v>
      </c>
      <c r="B34" s="313" t="s">
        <v>501</v>
      </c>
      <c r="C34" s="32" t="s">
        <v>84</v>
      </c>
      <c r="D34" s="561" t="s">
        <v>500</v>
      </c>
      <c r="E34" s="562"/>
      <c r="F34" s="562"/>
      <c r="G34" s="224"/>
      <c r="H34" s="31" t="s">
        <v>85</v>
      </c>
      <c r="I34" s="563" t="s">
        <v>502</v>
      </c>
      <c r="J34" s="561"/>
      <c r="K34" s="564"/>
    </row>
    <row r="35" spans="1:14">
      <c r="B35"/>
      <c r="C35"/>
      <c r="D35"/>
      <c r="E35"/>
      <c r="F35"/>
      <c r="G35"/>
      <c r="H35"/>
      <c r="I35"/>
      <c r="J35"/>
      <c r="K35"/>
      <c r="N35" s="29"/>
    </row>
    <row r="36" spans="1:14">
      <c r="B36"/>
      <c r="C36"/>
      <c r="D36"/>
      <c r="E36"/>
      <c r="F36"/>
      <c r="G36"/>
      <c r="H36"/>
      <c r="I36"/>
      <c r="J36"/>
      <c r="K36"/>
      <c r="N36" s="29"/>
    </row>
    <row r="37" spans="1:14" ht="13.5" thickBot="1">
      <c r="A37" t="s">
        <v>916</v>
      </c>
      <c r="B37"/>
      <c r="C37"/>
      <c r="D37"/>
      <c r="E37"/>
      <c r="F37"/>
      <c r="G37"/>
      <c r="H37"/>
      <c r="I37"/>
      <c r="J37"/>
      <c r="K37"/>
      <c r="N37" s="29"/>
    </row>
    <row r="38" spans="1:14">
      <c r="A38" s="288"/>
      <c r="B38" s="283"/>
      <c r="C38" s="284"/>
      <c r="D38"/>
      <c r="E38"/>
      <c r="F38"/>
      <c r="G38"/>
      <c r="H38"/>
      <c r="I38"/>
      <c r="J38"/>
      <c r="K38"/>
      <c r="N38" s="29"/>
    </row>
    <row r="39" spans="1:14" ht="25.5">
      <c r="A39" s="192">
        <v>2</v>
      </c>
      <c r="B39" s="293" t="s">
        <v>1080</v>
      </c>
      <c r="C39" s="376" t="s">
        <v>1074</v>
      </c>
      <c r="D39"/>
      <c r="E39"/>
      <c r="F39"/>
      <c r="G39"/>
      <c r="H39"/>
      <c r="I39"/>
      <c r="J39"/>
      <c r="K39"/>
      <c r="N39" s="29"/>
    </row>
    <row r="40" spans="1:14" ht="26.25" thickBot="1">
      <c r="A40" s="290">
        <v>1</v>
      </c>
      <c r="B40" s="292" t="s">
        <v>917</v>
      </c>
      <c r="C40" s="291">
        <v>43763</v>
      </c>
      <c r="D40"/>
      <c r="E40"/>
      <c r="F40"/>
      <c r="G40"/>
      <c r="H40"/>
      <c r="I40"/>
      <c r="J40"/>
      <c r="K40"/>
      <c r="N40" s="29"/>
    </row>
    <row r="41" spans="1:14" ht="13.5" thickBot="1">
      <c r="A41" s="285" t="s">
        <v>852</v>
      </c>
      <c r="B41" s="286" t="s">
        <v>177</v>
      </c>
      <c r="C41" s="287" t="s">
        <v>832</v>
      </c>
      <c r="D41"/>
      <c r="E41"/>
      <c r="F41"/>
      <c r="G41"/>
      <c r="H41"/>
      <c r="I41"/>
      <c r="J41"/>
      <c r="K41"/>
      <c r="N41" s="29"/>
    </row>
    <row r="42" spans="1:14">
      <c r="A42"/>
      <c r="B42"/>
      <c r="C42"/>
      <c r="D42"/>
      <c r="E42"/>
      <c r="F42"/>
      <c r="G42"/>
      <c r="H42"/>
      <c r="I42"/>
      <c r="J42"/>
      <c r="K42"/>
      <c r="N42" s="29"/>
    </row>
    <row r="43" spans="1:14">
      <c r="A43"/>
      <c r="B43"/>
      <c r="C43"/>
      <c r="D43"/>
      <c r="E43"/>
      <c r="F43"/>
      <c r="G43"/>
      <c r="H43"/>
      <c r="I43"/>
      <c r="J43"/>
      <c r="K43"/>
      <c r="N43" s="29"/>
    </row>
    <row r="44" spans="1:14">
      <c r="A44"/>
      <c r="B44"/>
      <c r="C44"/>
      <c r="D44"/>
      <c r="E44"/>
      <c r="F44"/>
      <c r="G44"/>
      <c r="H44"/>
      <c r="I44"/>
      <c r="J44"/>
      <c r="K44"/>
      <c r="N44" s="29"/>
    </row>
    <row r="45" spans="1:14">
      <c r="A45"/>
      <c r="B45"/>
      <c r="C45"/>
      <c r="D45"/>
      <c r="E45"/>
      <c r="F45"/>
      <c r="G45"/>
      <c r="H45"/>
      <c r="I45"/>
      <c r="J45"/>
      <c r="K45"/>
      <c r="N45" s="29"/>
    </row>
    <row r="46" spans="1:14">
      <c r="A46"/>
      <c r="B46"/>
      <c r="C46"/>
      <c r="D46"/>
      <c r="E46"/>
      <c r="F46"/>
      <c r="G46"/>
      <c r="H46"/>
      <c r="I46"/>
      <c r="J46"/>
      <c r="K46"/>
      <c r="N46" s="29"/>
    </row>
    <row r="47" spans="1:14">
      <c r="A47"/>
      <c r="B47"/>
      <c r="C47"/>
      <c r="D47"/>
      <c r="E47"/>
      <c r="F47"/>
      <c r="G47"/>
      <c r="H47"/>
      <c r="I47"/>
      <c r="J47"/>
      <c r="K47"/>
    </row>
    <row r="48" spans="1:14">
      <c r="A48"/>
      <c r="B48"/>
      <c r="C48"/>
      <c r="D48"/>
      <c r="E48"/>
      <c r="F48"/>
      <c r="G48"/>
      <c r="H48"/>
      <c r="I48"/>
      <c r="J48"/>
      <c r="K48"/>
    </row>
    <row r="49" spans="1:11">
      <c r="A49"/>
      <c r="B49"/>
      <c r="C49"/>
      <c r="D49"/>
      <c r="E49"/>
      <c r="F49"/>
      <c r="G49"/>
      <c r="H49"/>
      <c r="I49"/>
      <c r="J49"/>
      <c r="K49"/>
    </row>
    <row r="50" spans="1:11">
      <c r="A50"/>
      <c r="B50"/>
      <c r="C50"/>
      <c r="D50"/>
      <c r="E50"/>
      <c r="F50"/>
      <c r="G50"/>
      <c r="H50"/>
      <c r="I50"/>
      <c r="J50"/>
      <c r="K50"/>
    </row>
    <row r="51" spans="1:11">
      <c r="A51"/>
      <c r="B51"/>
      <c r="C51"/>
      <c r="D51"/>
      <c r="E51"/>
      <c r="F51"/>
      <c r="G51"/>
      <c r="H51"/>
      <c r="I51"/>
      <c r="J51"/>
      <c r="K51"/>
    </row>
    <row r="52" spans="1:11">
      <c r="A52"/>
      <c r="B52"/>
      <c r="C52"/>
      <c r="D52"/>
      <c r="E52"/>
      <c r="F52"/>
      <c r="G52"/>
      <c r="H52"/>
      <c r="I52"/>
      <c r="J52"/>
      <c r="K52"/>
    </row>
    <row r="53" spans="1:11">
      <c r="A53"/>
      <c r="B53"/>
      <c r="C53"/>
      <c r="D53"/>
      <c r="E53"/>
      <c r="F53"/>
      <c r="G53"/>
      <c r="H53"/>
      <c r="I53"/>
      <c r="J53"/>
      <c r="K53"/>
    </row>
    <row r="54" spans="1:11">
      <c r="A54"/>
      <c r="B54"/>
      <c r="C54"/>
      <c r="D54"/>
      <c r="E54"/>
      <c r="F54"/>
      <c r="G54"/>
      <c r="H54"/>
      <c r="I54"/>
      <c r="J54"/>
      <c r="K54"/>
    </row>
    <row r="55" spans="1:11">
      <c r="A55"/>
      <c r="B55"/>
      <c r="C55"/>
      <c r="D55"/>
      <c r="E55"/>
      <c r="F55"/>
      <c r="G55"/>
      <c r="H55"/>
      <c r="I55"/>
      <c r="J55"/>
      <c r="K55"/>
    </row>
    <row r="56" spans="1:11">
      <c r="A56"/>
      <c r="B56"/>
      <c r="C56"/>
      <c r="D56"/>
      <c r="E56"/>
      <c r="F56"/>
      <c r="G56"/>
      <c r="H56"/>
      <c r="I56"/>
      <c r="J56"/>
      <c r="K56"/>
    </row>
    <row r="57" spans="1:11" ht="13.15" customHeight="1">
      <c r="A57"/>
      <c r="B57"/>
      <c r="C57"/>
      <c r="D57"/>
      <c r="E57"/>
      <c r="F57"/>
      <c r="G57"/>
      <c r="H57"/>
      <c r="I57"/>
      <c r="J57"/>
      <c r="K57"/>
    </row>
    <row r="58" spans="1:11">
      <c r="A58"/>
      <c r="B58"/>
      <c r="C58"/>
      <c r="D58"/>
      <c r="E58"/>
      <c r="F58"/>
      <c r="G58"/>
      <c r="H58"/>
      <c r="I58"/>
      <c r="J58"/>
      <c r="K58"/>
    </row>
    <row r="59" spans="1:11">
      <c r="A59"/>
      <c r="B59"/>
      <c r="C59"/>
      <c r="D59"/>
      <c r="E59"/>
      <c r="F59"/>
      <c r="G59"/>
      <c r="H59"/>
      <c r="I59"/>
      <c r="J59"/>
      <c r="K59"/>
    </row>
    <row r="60" spans="1:11">
      <c r="A60"/>
      <c r="B60"/>
      <c r="C60"/>
      <c r="D60"/>
      <c r="E60"/>
      <c r="F60"/>
      <c r="G60"/>
      <c r="H60"/>
      <c r="I60"/>
      <c r="J60"/>
      <c r="K60"/>
    </row>
    <row r="61" spans="1:11">
      <c r="A61"/>
      <c r="B61"/>
      <c r="C61"/>
      <c r="D61"/>
      <c r="E61"/>
      <c r="F61"/>
      <c r="G61"/>
      <c r="H61"/>
      <c r="I61"/>
      <c r="J61"/>
      <c r="K61"/>
    </row>
    <row r="62" spans="1:11">
      <c r="A62"/>
      <c r="B62"/>
      <c r="C62"/>
      <c r="D62"/>
      <c r="E62"/>
      <c r="F62"/>
      <c r="G62"/>
      <c r="H62"/>
      <c r="I62"/>
      <c r="J62"/>
      <c r="K62"/>
    </row>
    <row r="63" spans="1:11">
      <c r="A63"/>
      <c r="B63"/>
      <c r="C63"/>
      <c r="D63"/>
      <c r="E63"/>
      <c r="F63"/>
      <c r="G63"/>
      <c r="H63"/>
      <c r="I63"/>
      <c r="J63"/>
      <c r="K63"/>
    </row>
    <row r="64" spans="1:11">
      <c r="A64"/>
      <c r="B64"/>
      <c r="C64"/>
      <c r="D64"/>
      <c r="E64"/>
      <c r="F64"/>
      <c r="G64"/>
      <c r="H64"/>
      <c r="I64"/>
      <c r="J64"/>
      <c r="K64"/>
    </row>
    <row r="65" spans="1:11">
      <c r="A65"/>
      <c r="B65"/>
      <c r="C65"/>
      <c r="D65"/>
      <c r="E65"/>
      <c r="F65"/>
      <c r="G65"/>
      <c r="H65"/>
      <c r="I65"/>
      <c r="J65"/>
      <c r="K65"/>
    </row>
    <row r="66" spans="1:11">
      <c r="A66"/>
      <c r="B66"/>
      <c r="C66"/>
      <c r="D66"/>
      <c r="E66"/>
      <c r="F66"/>
      <c r="G66"/>
      <c r="H66"/>
      <c r="I66"/>
      <c r="J66"/>
      <c r="K66"/>
    </row>
    <row r="67" spans="1:11">
      <c r="A67"/>
      <c r="B67"/>
      <c r="C67"/>
      <c r="D67"/>
      <c r="E67"/>
      <c r="F67"/>
      <c r="G67"/>
      <c r="H67"/>
      <c r="I67"/>
      <c r="J67"/>
      <c r="K67"/>
    </row>
    <row r="68" spans="1:11">
      <c r="A68"/>
      <c r="B68"/>
      <c r="C68"/>
      <c r="D68"/>
      <c r="E68"/>
      <c r="F68"/>
      <c r="G68"/>
      <c r="H68"/>
      <c r="I68"/>
      <c r="J68"/>
      <c r="K68"/>
    </row>
    <row r="69" spans="1:11" ht="13.15" customHeight="1">
      <c r="A69"/>
      <c r="B69"/>
      <c r="C69"/>
      <c r="D69"/>
      <c r="E69"/>
      <c r="F69"/>
      <c r="G69"/>
      <c r="H69"/>
      <c r="I69"/>
      <c r="J69"/>
      <c r="K69"/>
    </row>
    <row r="70" spans="1:11">
      <c r="A70"/>
      <c r="B70"/>
      <c r="C70"/>
      <c r="D70"/>
      <c r="E70"/>
      <c r="F70"/>
      <c r="G70"/>
      <c r="H70"/>
      <c r="I70"/>
      <c r="J70"/>
      <c r="K70"/>
    </row>
    <row r="71" spans="1:11">
      <c r="A71"/>
      <c r="B71"/>
      <c r="C71"/>
      <c r="D71"/>
      <c r="E71"/>
      <c r="F71"/>
      <c r="G71"/>
      <c r="H71"/>
      <c r="I71"/>
      <c r="J71"/>
      <c r="K71"/>
    </row>
    <row r="72" spans="1:11">
      <c r="A72"/>
      <c r="B72"/>
      <c r="C72"/>
      <c r="D72"/>
      <c r="E72"/>
      <c r="F72"/>
      <c r="G72"/>
      <c r="H72"/>
      <c r="I72"/>
      <c r="J72"/>
      <c r="K72"/>
    </row>
    <row r="73" spans="1:11">
      <c r="A73"/>
      <c r="B73"/>
      <c r="C73"/>
      <c r="D73"/>
      <c r="E73"/>
      <c r="F73"/>
      <c r="G73"/>
      <c r="H73"/>
      <c r="I73"/>
      <c r="J73"/>
      <c r="K73"/>
    </row>
    <row r="74" spans="1:11">
      <c r="A74"/>
      <c r="B74"/>
      <c r="C74"/>
      <c r="D74"/>
      <c r="E74"/>
      <c r="F74"/>
      <c r="G74"/>
      <c r="H74"/>
      <c r="I74"/>
      <c r="J74"/>
      <c r="K74"/>
    </row>
    <row r="75" spans="1:11">
      <c r="A75"/>
      <c r="B75"/>
      <c r="C75"/>
      <c r="D75"/>
      <c r="E75"/>
      <c r="F75"/>
      <c r="G75"/>
      <c r="H75"/>
      <c r="I75"/>
      <c r="J75"/>
      <c r="K75"/>
    </row>
    <row r="76" spans="1:11" ht="13.15" customHeight="1">
      <c r="A76"/>
      <c r="B76"/>
      <c r="C76"/>
      <c r="D76"/>
      <c r="E76"/>
      <c r="F76"/>
      <c r="G76"/>
      <c r="H76"/>
      <c r="I76"/>
      <c r="J76"/>
      <c r="K76"/>
    </row>
    <row r="77" spans="1:11" ht="13.15" customHeight="1">
      <c r="A77"/>
      <c r="B77"/>
      <c r="C77"/>
      <c r="D77"/>
      <c r="E77"/>
      <c r="F77"/>
      <c r="G77"/>
      <c r="H77"/>
      <c r="I77"/>
      <c r="J77"/>
      <c r="K77"/>
    </row>
    <row r="78" spans="1:11" ht="13.15" customHeight="1">
      <c r="A78"/>
      <c r="B78"/>
      <c r="C78"/>
      <c r="D78"/>
      <c r="E78"/>
      <c r="F78"/>
      <c r="G78"/>
      <c r="H78"/>
      <c r="I78"/>
      <c r="J78"/>
      <c r="K78"/>
    </row>
    <row r="79" spans="1:11" ht="13.15" customHeight="1">
      <c r="A79"/>
      <c r="B79"/>
      <c r="C79"/>
      <c r="D79"/>
      <c r="E79"/>
      <c r="F79"/>
      <c r="G79"/>
      <c r="H79"/>
      <c r="I79"/>
      <c r="J79"/>
      <c r="K79"/>
    </row>
    <row r="80" spans="1:11">
      <c r="A80"/>
      <c r="B80"/>
      <c r="C80"/>
      <c r="D80"/>
      <c r="E80"/>
      <c r="F80"/>
      <c r="G80"/>
      <c r="H80"/>
      <c r="I80"/>
      <c r="J80"/>
      <c r="K80"/>
    </row>
    <row r="81" spans="1:11">
      <c r="A81"/>
      <c r="B81"/>
      <c r="C81"/>
      <c r="D81"/>
      <c r="E81"/>
      <c r="F81"/>
      <c r="G81"/>
      <c r="H81"/>
      <c r="I81"/>
      <c r="J81"/>
      <c r="K81"/>
    </row>
    <row r="82" spans="1:11" ht="13.15" customHeight="1">
      <c r="A82"/>
      <c r="B82"/>
      <c r="C82"/>
      <c r="D82"/>
      <c r="E82"/>
      <c r="F82"/>
      <c r="G82"/>
      <c r="H82"/>
      <c r="I82"/>
      <c r="J82"/>
      <c r="K82"/>
    </row>
    <row r="83" spans="1:11" ht="13.15" customHeight="1">
      <c r="A83"/>
      <c r="B83"/>
      <c r="C83"/>
      <c r="D83"/>
      <c r="E83"/>
      <c r="F83"/>
      <c r="G83"/>
      <c r="H83"/>
      <c r="I83"/>
      <c r="J83"/>
      <c r="K83"/>
    </row>
    <row r="84" spans="1:11" ht="13.15" customHeight="1">
      <c r="A84"/>
      <c r="B84"/>
      <c r="C84"/>
      <c r="D84"/>
      <c r="E84"/>
      <c r="F84"/>
      <c r="G84"/>
      <c r="H84"/>
      <c r="I84"/>
      <c r="J84"/>
      <c r="K84"/>
    </row>
    <row r="85" spans="1:11" ht="13.15" customHeight="1">
      <c r="A85"/>
      <c r="B85"/>
      <c r="C85"/>
      <c r="D85"/>
      <c r="E85"/>
      <c r="F85"/>
      <c r="G85"/>
      <c r="H85"/>
      <c r="I85"/>
      <c r="J85"/>
      <c r="K85"/>
    </row>
    <row r="86" spans="1:11" ht="13.15" customHeight="1">
      <c r="A86"/>
      <c r="B86"/>
      <c r="C86"/>
      <c r="D86"/>
      <c r="E86"/>
      <c r="F86"/>
      <c r="G86"/>
      <c r="H86"/>
      <c r="I86"/>
      <c r="J86"/>
      <c r="K86"/>
    </row>
    <row r="87" spans="1:11">
      <c r="A87"/>
      <c r="B87"/>
      <c r="C87"/>
      <c r="D87"/>
      <c r="E87"/>
      <c r="F87"/>
      <c r="G87"/>
      <c r="H87"/>
      <c r="I87"/>
      <c r="J87"/>
      <c r="K87"/>
    </row>
    <row r="88" spans="1:11">
      <c r="A88"/>
      <c r="B88"/>
      <c r="C88"/>
      <c r="D88"/>
      <c r="E88"/>
      <c r="F88"/>
      <c r="G88"/>
      <c r="H88"/>
      <c r="I88"/>
      <c r="J88"/>
      <c r="K88"/>
    </row>
    <row r="89" spans="1:11">
      <c r="A89"/>
      <c r="B89"/>
      <c r="C89"/>
      <c r="D89"/>
      <c r="E89"/>
      <c r="F89"/>
      <c r="G89"/>
      <c r="H89"/>
      <c r="I89"/>
      <c r="J89"/>
      <c r="K89"/>
    </row>
    <row r="90" spans="1:11">
      <c r="A90"/>
      <c r="B90"/>
      <c r="C90"/>
      <c r="D90"/>
      <c r="E90"/>
      <c r="F90"/>
      <c r="G90"/>
      <c r="H90"/>
      <c r="I90"/>
      <c r="J90"/>
      <c r="K90"/>
    </row>
    <row r="91" spans="1:11">
      <c r="A91"/>
      <c r="B91"/>
      <c r="C91"/>
      <c r="D91"/>
      <c r="E91"/>
      <c r="F91"/>
      <c r="G91"/>
      <c r="H91"/>
      <c r="I91"/>
      <c r="J91"/>
      <c r="K91"/>
    </row>
    <row r="92" spans="1:11">
      <c r="A92"/>
      <c r="B92"/>
      <c r="C92"/>
      <c r="D92"/>
      <c r="E92"/>
      <c r="F92"/>
      <c r="G92"/>
      <c r="H92"/>
      <c r="I92"/>
      <c r="J92"/>
      <c r="K92"/>
    </row>
    <row r="93" spans="1:11">
      <c r="A93"/>
      <c r="B93"/>
      <c r="C93"/>
      <c r="D93"/>
      <c r="E93"/>
      <c r="F93"/>
      <c r="G93"/>
      <c r="H93"/>
      <c r="I93"/>
      <c r="J93"/>
      <c r="K93"/>
    </row>
    <row r="94" spans="1:11">
      <c r="A94"/>
      <c r="B94"/>
      <c r="C94"/>
      <c r="D94"/>
      <c r="E94"/>
      <c r="F94"/>
      <c r="G94"/>
      <c r="H94"/>
      <c r="I94"/>
      <c r="J94"/>
      <c r="K94"/>
    </row>
    <row r="95" spans="1:11">
      <c r="A95"/>
      <c r="B95"/>
      <c r="C95"/>
      <c r="D95"/>
      <c r="E95"/>
      <c r="F95"/>
      <c r="G95"/>
      <c r="H95"/>
      <c r="I95"/>
      <c r="J95"/>
      <c r="K95"/>
    </row>
    <row r="96" spans="1:11" ht="26.45" customHeight="1">
      <c r="A96"/>
      <c r="B96"/>
      <c r="C96"/>
      <c r="D96"/>
      <c r="E96"/>
      <c r="F96"/>
      <c r="G96"/>
      <c r="H96"/>
      <c r="I96"/>
      <c r="J96"/>
      <c r="K96"/>
    </row>
    <row r="97" spans="1:11">
      <c r="A97"/>
      <c r="B97"/>
      <c r="C97"/>
      <c r="D97"/>
      <c r="E97"/>
      <c r="F97"/>
      <c r="G97"/>
      <c r="H97"/>
      <c r="I97"/>
      <c r="J97"/>
      <c r="K97"/>
    </row>
    <row r="98" spans="1:11" ht="13.15" customHeight="1">
      <c r="A98"/>
      <c r="B98"/>
      <c r="C98"/>
      <c r="D98"/>
      <c r="E98"/>
      <c r="F98"/>
      <c r="G98"/>
      <c r="H98"/>
      <c r="I98"/>
      <c r="J98"/>
      <c r="K98"/>
    </row>
    <row r="99" spans="1:11">
      <c r="A99"/>
      <c r="B99"/>
      <c r="C99"/>
      <c r="D99"/>
      <c r="E99"/>
      <c r="F99"/>
      <c r="G99"/>
      <c r="H99"/>
      <c r="I99"/>
      <c r="J99"/>
      <c r="K99"/>
    </row>
    <row r="100" spans="1:11" ht="26.45" customHeight="1">
      <c r="A100"/>
      <c r="B100"/>
      <c r="C100"/>
      <c r="D100"/>
      <c r="E100"/>
      <c r="F100"/>
      <c r="G100"/>
      <c r="H100"/>
      <c r="I100"/>
      <c r="J100"/>
      <c r="K100"/>
    </row>
    <row r="101" spans="1:11">
      <c r="A101"/>
      <c r="B101"/>
      <c r="C101"/>
      <c r="D101"/>
      <c r="E101"/>
      <c r="F101"/>
      <c r="G101"/>
      <c r="H101"/>
      <c r="I101"/>
      <c r="J101"/>
      <c r="K101"/>
    </row>
    <row r="102" spans="1:11">
      <c r="A102"/>
      <c r="B102"/>
      <c r="C102"/>
      <c r="D102"/>
      <c r="E102"/>
      <c r="F102"/>
      <c r="G102"/>
      <c r="H102"/>
      <c r="I102"/>
      <c r="J102"/>
      <c r="K102"/>
    </row>
    <row r="103" spans="1:11">
      <c r="A103"/>
      <c r="B103"/>
      <c r="C103"/>
      <c r="D103"/>
      <c r="E103"/>
      <c r="F103"/>
      <c r="G103"/>
      <c r="H103"/>
      <c r="I103"/>
      <c r="J103"/>
      <c r="K103"/>
    </row>
    <row r="104" spans="1:11">
      <c r="A104"/>
      <c r="B104"/>
      <c r="C104"/>
      <c r="D104"/>
      <c r="E104"/>
      <c r="F104"/>
      <c r="G104"/>
      <c r="H104"/>
      <c r="I104"/>
      <c r="J104"/>
      <c r="K104"/>
    </row>
    <row r="105" spans="1:11">
      <c r="A105"/>
      <c r="B105"/>
      <c r="C105"/>
      <c r="D105"/>
      <c r="E105"/>
      <c r="F105"/>
      <c r="G105"/>
      <c r="H105"/>
      <c r="I105"/>
      <c r="J105"/>
      <c r="K105"/>
    </row>
    <row r="106" spans="1:11">
      <c r="A106"/>
      <c r="B106"/>
      <c r="C106"/>
      <c r="D106"/>
      <c r="E106"/>
      <c r="F106"/>
      <c r="G106"/>
      <c r="H106"/>
      <c r="I106"/>
      <c r="J106"/>
      <c r="K106"/>
    </row>
    <row r="107" spans="1:11">
      <c r="A107"/>
      <c r="B107"/>
      <c r="C107"/>
      <c r="D107"/>
      <c r="E107"/>
      <c r="F107"/>
      <c r="G107"/>
      <c r="H107"/>
      <c r="I107"/>
      <c r="J107"/>
      <c r="K107"/>
    </row>
    <row r="108" spans="1:11" ht="13.15" customHeight="1">
      <c r="A108"/>
      <c r="B108"/>
      <c r="C108"/>
      <c r="D108"/>
      <c r="E108"/>
      <c r="F108"/>
      <c r="G108"/>
      <c r="H108"/>
      <c r="I108"/>
      <c r="J108"/>
      <c r="K108"/>
    </row>
    <row r="109" spans="1:11" ht="13.15" customHeight="1">
      <c r="A109"/>
      <c r="B109"/>
      <c r="C109"/>
      <c r="D109"/>
      <c r="E109"/>
      <c r="F109"/>
      <c r="G109"/>
      <c r="H109"/>
      <c r="I109"/>
      <c r="J109"/>
      <c r="K109"/>
    </row>
    <row r="110" spans="1:11">
      <c r="A110"/>
      <c r="B110"/>
      <c r="C110"/>
      <c r="D110"/>
      <c r="E110"/>
      <c r="F110"/>
      <c r="G110"/>
      <c r="H110"/>
      <c r="I110"/>
      <c r="J110"/>
      <c r="K110"/>
    </row>
    <row r="111" spans="1:11">
      <c r="A111"/>
      <c r="B111"/>
      <c r="C111"/>
      <c r="D111"/>
      <c r="E111"/>
      <c r="F111"/>
      <c r="G111"/>
      <c r="H111"/>
      <c r="I111"/>
      <c r="J111"/>
      <c r="K111"/>
    </row>
    <row r="112" spans="1:11">
      <c r="A112"/>
      <c r="B112"/>
      <c r="C112"/>
      <c r="D112"/>
      <c r="E112"/>
      <c r="F112"/>
      <c r="G112"/>
      <c r="H112"/>
      <c r="I112"/>
      <c r="J112"/>
      <c r="K112"/>
    </row>
    <row r="113" spans="1:11">
      <c r="A113"/>
      <c r="B113"/>
      <c r="C113"/>
      <c r="D113"/>
      <c r="E113"/>
      <c r="F113"/>
      <c r="G113"/>
      <c r="H113"/>
      <c r="I113"/>
      <c r="J113"/>
      <c r="K113"/>
    </row>
    <row r="114" spans="1:11">
      <c r="A114"/>
      <c r="B114"/>
      <c r="C114"/>
      <c r="D114"/>
      <c r="E114"/>
      <c r="F114"/>
      <c r="G114"/>
      <c r="H114"/>
      <c r="I114"/>
      <c r="J114"/>
      <c r="K114"/>
    </row>
    <row r="115" spans="1:11">
      <c r="A115"/>
      <c r="B115"/>
      <c r="C115"/>
      <c r="D115"/>
      <c r="E115"/>
      <c r="F115"/>
      <c r="G115"/>
      <c r="H115"/>
      <c r="I115"/>
      <c r="J115"/>
      <c r="K115"/>
    </row>
    <row r="116" spans="1:11">
      <c r="A116"/>
      <c r="B116"/>
      <c r="C116"/>
      <c r="D116"/>
      <c r="E116"/>
      <c r="F116"/>
      <c r="G116"/>
      <c r="H116"/>
      <c r="I116"/>
      <c r="J116"/>
      <c r="K116"/>
    </row>
    <row r="117" spans="1:11" ht="13.15" customHeight="1">
      <c r="A117"/>
      <c r="B117"/>
      <c r="C117"/>
      <c r="D117"/>
      <c r="E117"/>
      <c r="F117"/>
      <c r="G117"/>
      <c r="H117"/>
      <c r="I117"/>
      <c r="J117"/>
      <c r="K117"/>
    </row>
    <row r="118" spans="1:11" ht="13.15" customHeight="1">
      <c r="A118"/>
      <c r="B118"/>
      <c r="C118"/>
      <c r="D118"/>
      <c r="E118"/>
      <c r="F118"/>
      <c r="G118"/>
      <c r="H118"/>
      <c r="I118"/>
      <c r="J118"/>
      <c r="K118"/>
    </row>
    <row r="119" spans="1:11">
      <c r="A119"/>
      <c r="B119"/>
      <c r="C119"/>
      <c r="D119"/>
      <c r="E119"/>
      <c r="F119"/>
      <c r="G119"/>
      <c r="H119"/>
      <c r="I119"/>
      <c r="J119"/>
      <c r="K119"/>
    </row>
    <row r="120" spans="1:11">
      <c r="A120"/>
      <c r="B120"/>
      <c r="C120"/>
      <c r="D120"/>
      <c r="E120"/>
      <c r="F120"/>
      <c r="G120"/>
      <c r="H120"/>
      <c r="I120"/>
      <c r="J120"/>
      <c r="K120"/>
    </row>
    <row r="121" spans="1:11">
      <c r="A121"/>
      <c r="B121"/>
      <c r="C121"/>
      <c r="D121"/>
      <c r="E121"/>
      <c r="F121"/>
      <c r="G121"/>
      <c r="H121"/>
      <c r="I121"/>
      <c r="J121"/>
      <c r="K121"/>
    </row>
    <row r="122" spans="1:11">
      <c r="A122"/>
      <c r="B122"/>
      <c r="C122"/>
      <c r="D122"/>
      <c r="E122"/>
      <c r="F122"/>
      <c r="G122"/>
      <c r="H122"/>
      <c r="I122"/>
      <c r="J122"/>
      <c r="K122"/>
    </row>
    <row r="123" spans="1:11">
      <c r="A123"/>
      <c r="B123"/>
      <c r="C123"/>
      <c r="D123"/>
      <c r="E123"/>
      <c r="F123"/>
      <c r="G123"/>
      <c r="H123"/>
      <c r="I123"/>
      <c r="J123"/>
      <c r="K123"/>
    </row>
    <row r="124" spans="1:11">
      <c r="A124"/>
      <c r="B124"/>
      <c r="C124"/>
      <c r="D124"/>
      <c r="E124"/>
      <c r="F124"/>
      <c r="G124"/>
      <c r="H124"/>
      <c r="I124"/>
      <c r="J124"/>
      <c r="K124"/>
    </row>
    <row r="125" spans="1:11">
      <c r="A125"/>
      <c r="B125"/>
      <c r="C125"/>
      <c r="D125"/>
      <c r="E125"/>
      <c r="F125"/>
      <c r="G125"/>
      <c r="H125"/>
      <c r="I125"/>
      <c r="J125"/>
      <c r="K125"/>
    </row>
    <row r="126" spans="1:11">
      <c r="A126"/>
      <c r="B126"/>
      <c r="C126"/>
      <c r="D126"/>
      <c r="E126"/>
      <c r="F126"/>
      <c r="G126"/>
      <c r="H126"/>
      <c r="I126"/>
      <c r="J126"/>
      <c r="K126"/>
    </row>
    <row r="127" spans="1:11">
      <c r="A127"/>
      <c r="B127"/>
      <c r="C127"/>
      <c r="D127"/>
      <c r="E127"/>
      <c r="F127"/>
      <c r="G127"/>
      <c r="H127"/>
      <c r="I127"/>
      <c r="J127"/>
      <c r="K127"/>
    </row>
    <row r="128" spans="1:11">
      <c r="A128"/>
      <c r="B128"/>
      <c r="C128"/>
      <c r="D128"/>
      <c r="E128"/>
      <c r="F128"/>
      <c r="G128"/>
      <c r="H128"/>
      <c r="I128"/>
      <c r="J128"/>
      <c r="K128"/>
    </row>
    <row r="129" spans="1:11">
      <c r="A129"/>
      <c r="B129"/>
      <c r="C129"/>
      <c r="D129"/>
      <c r="E129"/>
      <c r="F129"/>
      <c r="G129"/>
      <c r="H129"/>
      <c r="I129"/>
      <c r="J129"/>
      <c r="K129"/>
    </row>
    <row r="130" spans="1:11">
      <c r="A130"/>
      <c r="B130"/>
      <c r="C130"/>
      <c r="D130"/>
      <c r="E130"/>
      <c r="F130"/>
      <c r="G130"/>
      <c r="H130"/>
      <c r="I130"/>
      <c r="J130"/>
      <c r="K130"/>
    </row>
    <row r="131" spans="1:11" ht="13.15" customHeight="1">
      <c r="A131"/>
      <c r="B131"/>
      <c r="C131"/>
      <c r="D131"/>
      <c r="E131"/>
      <c r="F131"/>
      <c r="G131"/>
      <c r="H131"/>
      <c r="I131"/>
      <c r="J131"/>
      <c r="K131"/>
    </row>
    <row r="132" spans="1:11" ht="13.15" customHeight="1">
      <c r="A132"/>
      <c r="B132"/>
      <c r="C132"/>
      <c r="D132"/>
      <c r="E132"/>
      <c r="F132"/>
      <c r="G132"/>
      <c r="H132"/>
      <c r="I132"/>
      <c r="J132"/>
      <c r="K132"/>
    </row>
    <row r="133" spans="1:11" ht="13.15" customHeight="1">
      <c r="A133"/>
      <c r="B133"/>
      <c r="C133"/>
      <c r="D133"/>
      <c r="E133"/>
      <c r="F133"/>
      <c r="G133"/>
      <c r="H133"/>
      <c r="I133"/>
      <c r="J133"/>
      <c r="K133"/>
    </row>
    <row r="134" spans="1:11">
      <c r="A134"/>
      <c r="B134"/>
      <c r="C134"/>
      <c r="D134"/>
      <c r="E134"/>
      <c r="F134"/>
      <c r="G134"/>
      <c r="H134"/>
      <c r="I134"/>
      <c r="J134"/>
      <c r="K134"/>
    </row>
    <row r="135" spans="1:11">
      <c r="A135"/>
      <c r="B135"/>
      <c r="C135"/>
      <c r="D135"/>
      <c r="E135"/>
      <c r="F135"/>
      <c r="G135"/>
      <c r="H135"/>
      <c r="I135"/>
      <c r="J135"/>
      <c r="K135"/>
    </row>
    <row r="136" spans="1:11">
      <c r="A136"/>
      <c r="B136"/>
      <c r="C136"/>
      <c r="D136"/>
      <c r="E136"/>
      <c r="F136"/>
      <c r="G136"/>
      <c r="H136"/>
      <c r="I136"/>
      <c r="J136"/>
      <c r="K136"/>
    </row>
    <row r="137" spans="1:11">
      <c r="A137"/>
      <c r="B137"/>
      <c r="C137"/>
      <c r="D137"/>
      <c r="E137"/>
      <c r="F137"/>
      <c r="G137"/>
      <c r="H137"/>
      <c r="I137"/>
      <c r="J137"/>
      <c r="K137"/>
    </row>
    <row r="138" spans="1:11">
      <c r="A138"/>
      <c r="B138"/>
      <c r="C138"/>
      <c r="D138"/>
      <c r="E138"/>
      <c r="F138"/>
      <c r="G138"/>
      <c r="H138"/>
      <c r="I138"/>
      <c r="J138"/>
      <c r="K138"/>
    </row>
    <row r="139" spans="1:11">
      <c r="A139"/>
      <c r="B139"/>
      <c r="C139"/>
      <c r="D139"/>
      <c r="E139"/>
      <c r="F139"/>
      <c r="G139"/>
      <c r="H139"/>
      <c r="I139"/>
      <c r="J139"/>
      <c r="K139"/>
    </row>
    <row r="140" spans="1:11">
      <c r="A140"/>
      <c r="B140"/>
      <c r="C140"/>
      <c r="D140"/>
      <c r="E140"/>
      <c r="F140"/>
      <c r="G140"/>
      <c r="H140"/>
      <c r="I140"/>
      <c r="J140"/>
      <c r="K140"/>
    </row>
    <row r="141" spans="1:11">
      <c r="A141"/>
      <c r="B141"/>
      <c r="C141"/>
      <c r="D141"/>
      <c r="E141"/>
      <c r="F141"/>
      <c r="G141"/>
      <c r="H141"/>
      <c r="I141"/>
      <c r="J141"/>
      <c r="K141"/>
    </row>
    <row r="142" spans="1:11">
      <c r="A142"/>
      <c r="B142"/>
      <c r="C142"/>
      <c r="D142"/>
      <c r="E142"/>
      <c r="F142"/>
      <c r="G142"/>
      <c r="H142"/>
      <c r="I142"/>
      <c r="J142"/>
      <c r="K142"/>
    </row>
    <row r="143" spans="1:11">
      <c r="A143"/>
      <c r="B143"/>
      <c r="C143"/>
      <c r="D143"/>
      <c r="E143"/>
      <c r="F143"/>
      <c r="G143"/>
      <c r="H143"/>
      <c r="I143"/>
      <c r="J143"/>
      <c r="K143"/>
    </row>
    <row r="144" spans="1:11" ht="26.45" customHeight="1">
      <c r="A144"/>
      <c r="B144"/>
      <c r="C144"/>
      <c r="D144"/>
      <c r="E144"/>
      <c r="F144"/>
      <c r="G144"/>
      <c r="H144"/>
      <c r="I144"/>
      <c r="J144"/>
      <c r="K144"/>
    </row>
    <row r="145" spans="1:11" ht="13.15" customHeight="1">
      <c r="A145"/>
      <c r="B145"/>
      <c r="C145"/>
      <c r="D145"/>
      <c r="E145"/>
      <c r="F145"/>
      <c r="G145"/>
      <c r="H145"/>
      <c r="I145"/>
      <c r="J145"/>
      <c r="K145"/>
    </row>
    <row r="146" spans="1:11" ht="13.15" customHeight="1">
      <c r="A146"/>
      <c r="B146"/>
      <c r="C146"/>
      <c r="D146"/>
      <c r="E146"/>
      <c r="F146"/>
      <c r="G146"/>
      <c r="H146"/>
      <c r="I146"/>
      <c r="J146"/>
      <c r="K146"/>
    </row>
    <row r="147" spans="1:11" ht="13.15" customHeight="1">
      <c r="A147"/>
      <c r="B147"/>
      <c r="C147"/>
      <c r="D147"/>
      <c r="E147"/>
      <c r="F147"/>
      <c r="G147"/>
      <c r="H147"/>
      <c r="I147"/>
      <c r="J147"/>
      <c r="K147"/>
    </row>
    <row r="148" spans="1:11" ht="13.15" customHeight="1">
      <c r="A148"/>
      <c r="B148"/>
      <c r="C148"/>
      <c r="D148"/>
      <c r="E148"/>
      <c r="F148"/>
      <c r="G148"/>
      <c r="H148"/>
      <c r="I148"/>
      <c r="J148"/>
      <c r="K148"/>
    </row>
    <row r="149" spans="1:11" ht="13.15" customHeight="1">
      <c r="A149"/>
      <c r="B149"/>
      <c r="C149"/>
      <c r="D149"/>
      <c r="E149"/>
      <c r="F149"/>
      <c r="G149"/>
      <c r="H149"/>
      <c r="I149"/>
      <c r="J149"/>
      <c r="K149"/>
    </row>
    <row r="150" spans="1:11">
      <c r="A150"/>
      <c r="B150"/>
      <c r="C150"/>
      <c r="D150"/>
      <c r="E150"/>
      <c r="F150"/>
      <c r="G150"/>
      <c r="H150"/>
      <c r="I150"/>
      <c r="J150"/>
      <c r="K150"/>
    </row>
    <row r="151" spans="1:11">
      <c r="A151"/>
      <c r="B151"/>
      <c r="C151"/>
      <c r="D151"/>
      <c r="E151"/>
      <c r="F151"/>
      <c r="G151"/>
      <c r="H151"/>
      <c r="I151"/>
      <c r="J151"/>
      <c r="K151"/>
    </row>
    <row r="152" spans="1:11">
      <c r="A152"/>
      <c r="B152"/>
      <c r="C152"/>
      <c r="D152"/>
      <c r="E152"/>
      <c r="F152"/>
      <c r="G152"/>
      <c r="H152"/>
      <c r="I152"/>
      <c r="J152"/>
      <c r="K152"/>
    </row>
    <row r="153" spans="1:11">
      <c r="A153"/>
      <c r="B153"/>
      <c r="C153"/>
      <c r="D153"/>
      <c r="E153"/>
      <c r="F153"/>
      <c r="G153"/>
      <c r="H153"/>
      <c r="I153"/>
      <c r="J153"/>
      <c r="K153"/>
    </row>
    <row r="154" spans="1:11">
      <c r="A154"/>
      <c r="B154"/>
      <c r="C154"/>
      <c r="D154"/>
      <c r="E154"/>
      <c r="F154"/>
      <c r="G154"/>
      <c r="H154"/>
      <c r="I154"/>
      <c r="J154"/>
      <c r="K154"/>
    </row>
    <row r="155" spans="1:11">
      <c r="A155"/>
      <c r="B155"/>
      <c r="C155"/>
      <c r="D155"/>
      <c r="E155"/>
      <c r="F155"/>
      <c r="G155"/>
      <c r="H155"/>
      <c r="I155"/>
      <c r="J155"/>
      <c r="K155"/>
    </row>
    <row r="156" spans="1:11">
      <c r="A156"/>
      <c r="B156"/>
      <c r="C156"/>
      <c r="D156"/>
      <c r="E156"/>
      <c r="F156"/>
      <c r="G156"/>
      <c r="H156"/>
      <c r="I156"/>
      <c r="J156"/>
      <c r="K156"/>
    </row>
    <row r="157" spans="1:11" ht="26.45" customHeight="1">
      <c r="A157"/>
      <c r="B157"/>
      <c r="C157"/>
      <c r="D157"/>
      <c r="E157"/>
      <c r="F157"/>
      <c r="G157"/>
      <c r="H157"/>
      <c r="I157"/>
      <c r="J157"/>
      <c r="K157"/>
    </row>
    <row r="158" spans="1:11">
      <c r="A158"/>
      <c r="B158"/>
      <c r="C158"/>
      <c r="D158"/>
      <c r="E158"/>
      <c r="F158"/>
      <c r="G158"/>
      <c r="H158"/>
      <c r="I158"/>
      <c r="J158"/>
      <c r="K158"/>
    </row>
    <row r="159" spans="1:11">
      <c r="A159"/>
      <c r="B159"/>
      <c r="C159"/>
      <c r="D159"/>
      <c r="E159"/>
      <c r="F159"/>
      <c r="G159"/>
      <c r="H159"/>
      <c r="I159"/>
      <c r="J159"/>
      <c r="K159"/>
    </row>
    <row r="160" spans="1:11">
      <c r="A160"/>
      <c r="B160"/>
      <c r="C160"/>
      <c r="D160"/>
      <c r="E160"/>
      <c r="F160"/>
      <c r="G160"/>
      <c r="H160"/>
      <c r="I160"/>
      <c r="J160"/>
      <c r="K160"/>
    </row>
    <row r="161" spans="1:7">
      <c r="A161" s="15"/>
      <c r="F161" s="15"/>
      <c r="G161" s="15"/>
    </row>
    <row r="162" spans="1:7">
      <c r="A162" s="15"/>
      <c r="F162" s="15"/>
      <c r="G162" s="15"/>
    </row>
    <row r="163" spans="1:7">
      <c r="A163" s="15"/>
      <c r="F163" s="15"/>
      <c r="G163" s="15"/>
    </row>
    <row r="164" spans="1:7">
      <c r="A164" s="15"/>
    </row>
    <row r="165" spans="1:7">
      <c r="A165" s="15"/>
    </row>
    <row r="166" spans="1:7">
      <c r="A166" s="15"/>
    </row>
    <row r="167" spans="1:7">
      <c r="A167" s="15"/>
    </row>
    <row r="168" spans="1:7">
      <c r="A168" s="15"/>
    </row>
    <row r="169" spans="1:7">
      <c r="A169" s="15"/>
    </row>
    <row r="170" spans="1:7">
      <c r="A170" s="15"/>
    </row>
    <row r="171" spans="1:7">
      <c r="A171" s="15"/>
    </row>
    <row r="172" spans="1:7">
      <c r="A172" s="15"/>
    </row>
    <row r="173" spans="1:7">
      <c r="A173" s="30"/>
    </row>
    <row r="174" spans="1:7">
      <c r="A174" s="30"/>
    </row>
    <row r="175" spans="1:7">
      <c r="A175" s="30"/>
    </row>
    <row r="176" spans="1:7">
      <c r="A176" s="30"/>
    </row>
    <row r="177" spans="1:1">
      <c r="A177" s="30"/>
    </row>
    <row r="178" spans="1:1">
      <c r="A178" s="30"/>
    </row>
    <row r="179" spans="1:1">
      <c r="A179" s="30"/>
    </row>
    <row r="180" spans="1:1">
      <c r="A180" s="30"/>
    </row>
    <row r="181" spans="1:1">
      <c r="A181" s="30"/>
    </row>
    <row r="182" spans="1:1">
      <c r="A182" s="30"/>
    </row>
    <row r="183" spans="1:1">
      <c r="A183" s="30"/>
    </row>
    <row r="184" spans="1:1">
      <c r="A184" s="30"/>
    </row>
    <row r="185" spans="1:1">
      <c r="A185" s="30"/>
    </row>
    <row r="186" spans="1:1">
      <c r="A186" s="30"/>
    </row>
    <row r="187" spans="1:1">
      <c r="A187" s="30"/>
    </row>
    <row r="188" spans="1:1">
      <c r="A188" s="30"/>
    </row>
    <row r="189" spans="1:1">
      <c r="A189" s="30"/>
    </row>
    <row r="190" spans="1:1">
      <c r="A190" s="30"/>
    </row>
    <row r="191" spans="1:1">
      <c r="A191" s="30"/>
    </row>
    <row r="192" spans="1:1">
      <c r="A192" s="30"/>
    </row>
    <row r="193" spans="1:1">
      <c r="A193" s="30"/>
    </row>
    <row r="194" spans="1:1">
      <c r="A194" s="30"/>
    </row>
    <row r="195" spans="1:1">
      <c r="A195" s="30"/>
    </row>
    <row r="196" spans="1:1">
      <c r="A196" s="30"/>
    </row>
    <row r="197" spans="1:1">
      <c r="A197" s="30"/>
    </row>
    <row r="198" spans="1:1">
      <c r="A198" s="30"/>
    </row>
    <row r="199" spans="1:1">
      <c r="A199" s="30"/>
    </row>
    <row r="200" spans="1:1">
      <c r="A200" s="30"/>
    </row>
    <row r="201" spans="1:1">
      <c r="A201" s="30"/>
    </row>
    <row r="202" spans="1:1">
      <c r="A202" s="30"/>
    </row>
    <row r="203" spans="1:1">
      <c r="A203" s="30"/>
    </row>
    <row r="204" spans="1:1">
      <c r="A204" s="30"/>
    </row>
    <row r="205" spans="1:1">
      <c r="A205" s="30"/>
    </row>
    <row r="206" spans="1:1">
      <c r="A206" s="30"/>
    </row>
    <row r="207" spans="1:1">
      <c r="A207" s="30"/>
    </row>
    <row r="208" spans="1:1">
      <c r="A208" s="30"/>
    </row>
    <row r="209" spans="1:1">
      <c r="A209" s="30"/>
    </row>
    <row r="210" spans="1:1">
      <c r="A210" s="30"/>
    </row>
    <row r="211" spans="1:1">
      <c r="A211" s="30"/>
    </row>
    <row r="212" spans="1:1">
      <c r="A212" s="30"/>
    </row>
    <row r="213" spans="1:1">
      <c r="A213" s="30"/>
    </row>
    <row r="214" spans="1:1">
      <c r="A214" s="30"/>
    </row>
    <row r="215" spans="1:1">
      <c r="A215" s="30"/>
    </row>
    <row r="216" spans="1:1">
      <c r="A216" s="30"/>
    </row>
    <row r="217" spans="1:1">
      <c r="A217" s="30"/>
    </row>
    <row r="218" spans="1:1">
      <c r="A218" s="30"/>
    </row>
    <row r="219" spans="1:1">
      <c r="A219" s="30"/>
    </row>
    <row r="220" spans="1:1">
      <c r="A220" s="30"/>
    </row>
    <row r="221" spans="1:1">
      <c r="A221" s="30"/>
    </row>
    <row r="222" spans="1:1">
      <c r="A222" s="30"/>
    </row>
    <row r="223" spans="1:1">
      <c r="A223" s="30"/>
    </row>
    <row r="224" spans="1:1">
      <c r="A224" s="30"/>
    </row>
    <row r="225" spans="1:1">
      <c r="A225" s="30"/>
    </row>
    <row r="226" spans="1:1">
      <c r="A226" s="30"/>
    </row>
    <row r="227" spans="1:1">
      <c r="A227" s="30"/>
    </row>
    <row r="228" spans="1:1">
      <c r="A228" s="30"/>
    </row>
    <row r="229" spans="1:1">
      <c r="A229" s="30"/>
    </row>
    <row r="230" spans="1:1">
      <c r="A230" s="30"/>
    </row>
    <row r="231" spans="1:1">
      <c r="A231" s="30"/>
    </row>
    <row r="232" spans="1:1">
      <c r="A232" s="30"/>
    </row>
    <row r="233" spans="1:1">
      <c r="A233" s="30"/>
    </row>
    <row r="234" spans="1:1">
      <c r="A234" s="30"/>
    </row>
    <row r="235" spans="1:1">
      <c r="A235" s="30"/>
    </row>
    <row r="236" spans="1:1">
      <c r="A236" s="30"/>
    </row>
    <row r="237" spans="1:1">
      <c r="A237" s="30"/>
    </row>
    <row r="238" spans="1:1">
      <c r="A238" s="30"/>
    </row>
    <row r="239" spans="1:1">
      <c r="A239" s="30"/>
    </row>
    <row r="240" spans="1:1">
      <c r="A240" s="30"/>
    </row>
    <row r="241" spans="1:1">
      <c r="A241" s="30"/>
    </row>
    <row r="242" spans="1:1">
      <c r="A242" s="30"/>
    </row>
    <row r="243" spans="1:1">
      <c r="A243" s="30"/>
    </row>
    <row r="244" spans="1:1">
      <c r="A244" s="30"/>
    </row>
    <row r="245" spans="1:1">
      <c r="A245" s="30"/>
    </row>
    <row r="246" spans="1:1">
      <c r="A246" s="30"/>
    </row>
    <row r="247" spans="1:1">
      <c r="A247" s="30"/>
    </row>
    <row r="248" spans="1:1">
      <c r="A248" s="30"/>
    </row>
    <row r="249" spans="1:1">
      <c r="A249" s="30"/>
    </row>
    <row r="250" spans="1:1">
      <c r="A250" s="30"/>
    </row>
    <row r="251" spans="1:1">
      <c r="A251" s="30"/>
    </row>
    <row r="252" spans="1:1">
      <c r="A252" s="30"/>
    </row>
    <row r="253" spans="1:1">
      <c r="A253" s="30"/>
    </row>
    <row r="254" spans="1:1">
      <c r="A254" s="30"/>
    </row>
    <row r="255" spans="1:1">
      <c r="A255" s="30"/>
    </row>
    <row r="256" spans="1:1">
      <c r="A256" s="30"/>
    </row>
    <row r="257" spans="1:1">
      <c r="A257" s="30"/>
    </row>
    <row r="258" spans="1:1">
      <c r="A258" s="30"/>
    </row>
    <row r="259" spans="1:1">
      <c r="A259" s="30"/>
    </row>
  </sheetData>
  <mergeCells count="69">
    <mergeCell ref="A2:B2"/>
    <mergeCell ref="C2:H2"/>
    <mergeCell ref="I2:K2"/>
    <mergeCell ref="A4:G4"/>
    <mergeCell ref="H4:J4"/>
    <mergeCell ref="A3:G3"/>
    <mergeCell ref="H3:K3"/>
    <mergeCell ref="A5:G5"/>
    <mergeCell ref="A6:D6"/>
    <mergeCell ref="E6:G6"/>
    <mergeCell ref="I6:J6"/>
    <mergeCell ref="A7:D7"/>
    <mergeCell ref="E7:K7"/>
    <mergeCell ref="A8:D8"/>
    <mergeCell ref="E8:G8"/>
    <mergeCell ref="H8:K8"/>
    <mergeCell ref="D9:F9"/>
    <mergeCell ref="I9:K9"/>
    <mergeCell ref="D10:F10"/>
    <mergeCell ref="I10:K10"/>
    <mergeCell ref="D11:F11"/>
    <mergeCell ref="I11:K11"/>
    <mergeCell ref="D12:F12"/>
    <mergeCell ref="I12:K12"/>
    <mergeCell ref="D16:F16"/>
    <mergeCell ref="I16:K16"/>
    <mergeCell ref="D13:F13"/>
    <mergeCell ref="I13:K13"/>
    <mergeCell ref="D14:F14"/>
    <mergeCell ref="I14:K14"/>
    <mergeCell ref="D15:F15"/>
    <mergeCell ref="I15:K15"/>
    <mergeCell ref="E24:K24"/>
    <mergeCell ref="D17:F17"/>
    <mergeCell ref="I17:K17"/>
    <mergeCell ref="D18:F18"/>
    <mergeCell ref="I18:K18"/>
    <mergeCell ref="D20:F20"/>
    <mergeCell ref="I20:K20"/>
    <mergeCell ref="A22:G22"/>
    <mergeCell ref="A23:D23"/>
    <mergeCell ref="E23:G23"/>
    <mergeCell ref="I23:J23"/>
    <mergeCell ref="A24:D24"/>
    <mergeCell ref="D33:F33"/>
    <mergeCell ref="I33:K33"/>
    <mergeCell ref="D34:F34"/>
    <mergeCell ref="I34:K34"/>
    <mergeCell ref="D19:F19"/>
    <mergeCell ref="I19:K19"/>
    <mergeCell ref="D27:F27"/>
    <mergeCell ref="I27:K27"/>
    <mergeCell ref="A21:G21"/>
    <mergeCell ref="H21:J21"/>
    <mergeCell ref="D29:F29"/>
    <mergeCell ref="I29:K29"/>
    <mergeCell ref="D31:F31"/>
    <mergeCell ref="I31:K31"/>
    <mergeCell ref="D32:F32"/>
    <mergeCell ref="I32:K32"/>
    <mergeCell ref="D30:F30"/>
    <mergeCell ref="I30:K30"/>
    <mergeCell ref="E25:G25"/>
    <mergeCell ref="H25:K25"/>
    <mergeCell ref="D26:F26"/>
    <mergeCell ref="I26:K26"/>
    <mergeCell ref="D28:F28"/>
    <mergeCell ref="I28:K28"/>
    <mergeCell ref="A25:D25"/>
  </mergeCells>
  <printOptions horizontalCentered="1" verticalCentered="1"/>
  <pageMargins left="0" right="0" top="0" bottom="0" header="0" footer="0"/>
  <pageSetup paperSize="9" scale="59" orientation="portrait" horizontalDpi="4294967292" verticalDpi="4294967293" r:id="rId1"/>
  <rowBreaks count="1" manualBreakCount="1">
    <brk id="2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/>
  </sheetPr>
  <dimension ref="A1:IV329"/>
  <sheetViews>
    <sheetView zoomScale="70" zoomScaleNormal="70" zoomScaleSheetLayoutView="85" workbookViewId="0">
      <selection activeCell="E325" sqref="E325"/>
    </sheetView>
  </sheetViews>
  <sheetFormatPr defaultColWidth="9.140625" defaultRowHeight="12.75"/>
  <cols>
    <col min="1" max="1" width="11.85546875" customWidth="1"/>
    <col min="2" max="2" width="24.7109375" customWidth="1"/>
    <col min="3" max="3" width="20.5703125" customWidth="1"/>
    <col min="4" max="4" width="5.28515625" style="140" customWidth="1"/>
    <col min="5" max="5" width="35.7109375" bestFit="1" customWidth="1"/>
    <col min="6" max="6" width="25" style="220" bestFit="1" customWidth="1"/>
    <col min="7" max="7" width="14.140625" style="140" customWidth="1"/>
    <col min="8" max="8" width="21.7109375" style="140" customWidth="1"/>
    <col min="9" max="9" width="43.140625" bestFit="1" customWidth="1"/>
    <col min="10" max="10" width="9.7109375" style="140" customWidth="1"/>
    <col min="11" max="11" width="15.140625" style="140" bestFit="1" customWidth="1"/>
    <col min="12" max="12" width="19.140625" customWidth="1"/>
    <col min="13" max="13" width="29" customWidth="1"/>
  </cols>
  <sheetData>
    <row r="1" spans="1:14" ht="13.5" thickBot="1"/>
    <row r="2" spans="1:14" s="14" customFormat="1" ht="57.75" customHeight="1" thickBot="1">
      <c r="A2" s="718" t="s">
        <v>1023</v>
      </c>
      <c r="B2" s="583"/>
      <c r="C2" s="584" t="s">
        <v>4</v>
      </c>
      <c r="D2" s="584"/>
      <c r="E2" s="584"/>
      <c r="F2" s="584"/>
      <c r="G2" s="584"/>
      <c r="H2" s="584"/>
      <c r="I2" s="584"/>
      <c r="J2" s="584"/>
      <c r="K2" s="584"/>
      <c r="L2" s="716" t="s">
        <v>716</v>
      </c>
      <c r="M2" s="717"/>
      <c r="N2" s="388"/>
    </row>
    <row r="3" spans="1:14" ht="13.5" customHeight="1" thickBot="1">
      <c r="A3" s="139"/>
      <c r="M3" s="160"/>
    </row>
    <row r="4" spans="1:14" ht="15.75" thickBot="1">
      <c r="A4" s="619" t="s">
        <v>86</v>
      </c>
      <c r="B4" s="620"/>
      <c r="C4" s="324" t="s">
        <v>87</v>
      </c>
      <c r="D4" s="619" t="s">
        <v>88</v>
      </c>
      <c r="E4" s="620"/>
      <c r="F4" s="621" t="s">
        <v>1069</v>
      </c>
      <c r="G4" s="622"/>
      <c r="H4" s="622"/>
      <c r="I4" s="623"/>
      <c r="J4" s="666" t="s">
        <v>715</v>
      </c>
      <c r="K4" s="667"/>
      <c r="L4" s="621" t="s">
        <v>1071</v>
      </c>
      <c r="M4" s="623"/>
    </row>
    <row r="5" spans="1:14" ht="15.75" thickBot="1">
      <c r="A5" s="614" t="s">
        <v>713</v>
      </c>
      <c r="B5" s="614"/>
      <c r="C5" s="614"/>
      <c r="D5" s="614"/>
      <c r="E5" s="614"/>
      <c r="F5" s="624"/>
      <c r="G5" s="625"/>
      <c r="H5" s="625"/>
      <c r="I5" s="626"/>
      <c r="J5" s="668"/>
      <c r="K5" s="669"/>
      <c r="L5" s="624"/>
      <c r="M5" s="626"/>
    </row>
    <row r="6" spans="1:14" ht="15.75" thickBot="1">
      <c r="A6" s="614" t="s">
        <v>851</v>
      </c>
      <c r="B6" s="614"/>
      <c r="C6" s="614"/>
      <c r="D6" s="614"/>
      <c r="E6" s="614"/>
      <c r="F6" s="614" t="s">
        <v>920</v>
      </c>
      <c r="G6" s="614"/>
      <c r="H6" s="614"/>
      <c r="I6" s="614"/>
      <c r="J6" s="614" t="s">
        <v>89</v>
      </c>
      <c r="K6" s="614"/>
      <c r="L6" s="614"/>
      <c r="M6" s="614"/>
    </row>
    <row r="7" spans="1:14" ht="15.75" thickBot="1">
      <c r="A7" s="614" t="s">
        <v>714</v>
      </c>
      <c r="B7" s="614"/>
      <c r="C7" s="614"/>
      <c r="D7" s="614"/>
      <c r="E7" s="614"/>
      <c r="F7" s="614" t="s">
        <v>1070</v>
      </c>
      <c r="G7" s="614"/>
      <c r="H7" s="614"/>
      <c r="I7" s="614"/>
      <c r="J7" s="614" t="s">
        <v>90</v>
      </c>
      <c r="K7" s="614"/>
      <c r="L7" s="614"/>
      <c r="M7" s="614"/>
    </row>
    <row r="8" spans="1:14" ht="15.75" thickBot="1">
      <c r="A8" s="619" t="s">
        <v>1072</v>
      </c>
      <c r="B8" s="648"/>
      <c r="C8" s="648"/>
      <c r="D8" s="649"/>
      <c r="E8" s="650"/>
      <c r="F8" s="646" t="s">
        <v>91</v>
      </c>
      <c r="G8" s="646"/>
      <c r="H8" s="646"/>
      <c r="I8" s="646"/>
      <c r="J8" s="646" t="s">
        <v>91</v>
      </c>
      <c r="K8" s="646"/>
      <c r="L8" s="646"/>
      <c r="M8" s="646"/>
    </row>
    <row r="9" spans="1:14" ht="16.5" thickBot="1">
      <c r="A9" s="631" t="s">
        <v>92</v>
      </c>
      <c r="B9" s="637" t="s">
        <v>93</v>
      </c>
      <c r="C9" s="637" t="s">
        <v>94</v>
      </c>
      <c r="D9" s="637" t="s">
        <v>95</v>
      </c>
      <c r="E9" s="637"/>
      <c r="F9" s="637"/>
      <c r="G9" s="637" t="s">
        <v>96</v>
      </c>
      <c r="H9" s="637" t="s">
        <v>97</v>
      </c>
      <c r="I9" s="637"/>
      <c r="J9" s="637"/>
      <c r="K9" s="637"/>
      <c r="L9" s="637"/>
      <c r="M9" s="631" t="s">
        <v>98</v>
      </c>
    </row>
    <row r="10" spans="1:14" ht="19.5" customHeight="1" thickBot="1">
      <c r="A10" s="647"/>
      <c r="B10" s="638"/>
      <c r="C10" s="638"/>
      <c r="D10" s="637" t="s">
        <v>99</v>
      </c>
      <c r="E10" s="637" t="s">
        <v>100</v>
      </c>
      <c r="F10" s="642" t="s">
        <v>101</v>
      </c>
      <c r="G10" s="640"/>
      <c r="H10" s="637" t="s">
        <v>102</v>
      </c>
      <c r="I10" s="637" t="s">
        <v>103</v>
      </c>
      <c r="J10" s="637" t="s">
        <v>104</v>
      </c>
      <c r="K10" s="637"/>
      <c r="L10" s="644" t="s">
        <v>105</v>
      </c>
      <c r="M10" s="632"/>
    </row>
    <row r="11" spans="1:14" ht="27.75" customHeight="1" thickBot="1">
      <c r="A11" s="647"/>
      <c r="B11" s="639"/>
      <c r="C11" s="639"/>
      <c r="D11" s="641"/>
      <c r="E11" s="639"/>
      <c r="F11" s="643"/>
      <c r="G11" s="641"/>
      <c r="H11" s="641"/>
      <c r="I11" s="639"/>
      <c r="J11" s="356" t="s">
        <v>106</v>
      </c>
      <c r="K11" s="356" t="s">
        <v>107</v>
      </c>
      <c r="L11" s="645"/>
      <c r="M11" s="632"/>
    </row>
    <row r="12" spans="1:14" s="14" customFormat="1" ht="24.75" customHeight="1">
      <c r="A12" s="687">
        <v>10</v>
      </c>
      <c r="B12" s="635" t="s">
        <v>108</v>
      </c>
      <c r="C12" s="357" t="s">
        <v>109</v>
      </c>
      <c r="D12" s="357">
        <v>1</v>
      </c>
      <c r="E12" s="385" t="s">
        <v>110</v>
      </c>
      <c r="F12" s="712"/>
      <c r="G12" s="598" t="s">
        <v>513</v>
      </c>
      <c r="H12" s="357" t="s">
        <v>111</v>
      </c>
      <c r="I12" s="389" t="s">
        <v>112</v>
      </c>
      <c r="J12" s="357" t="s">
        <v>113</v>
      </c>
      <c r="K12" s="357" t="s">
        <v>114</v>
      </c>
      <c r="L12" s="635" t="s">
        <v>115</v>
      </c>
      <c r="M12" s="591" t="s">
        <v>543</v>
      </c>
    </row>
    <row r="13" spans="1:14" s="14" customFormat="1" ht="24.75" customHeight="1">
      <c r="A13" s="688"/>
      <c r="B13" s="558"/>
      <c r="C13" s="558" t="s">
        <v>116</v>
      </c>
      <c r="D13" s="26">
        <v>2</v>
      </c>
      <c r="E13" s="390" t="s">
        <v>923</v>
      </c>
      <c r="F13" s="664"/>
      <c r="G13" s="558"/>
      <c r="H13" s="26" t="s">
        <v>52</v>
      </c>
      <c r="I13" s="390" t="s">
        <v>921</v>
      </c>
      <c r="J13" s="281" t="s">
        <v>922</v>
      </c>
      <c r="K13" s="26" t="s">
        <v>117</v>
      </c>
      <c r="L13" s="558"/>
      <c r="M13" s="554"/>
    </row>
    <row r="14" spans="1:14" s="14" customFormat="1" ht="24.75" customHeight="1">
      <c r="A14" s="711"/>
      <c r="B14" s="665"/>
      <c r="C14" s="665"/>
      <c r="D14" s="391">
        <v>3</v>
      </c>
      <c r="E14" s="392" t="s">
        <v>924</v>
      </c>
      <c r="F14" s="663"/>
      <c r="G14" s="665"/>
      <c r="H14" s="391" t="s">
        <v>52</v>
      </c>
      <c r="I14" s="392" t="s">
        <v>921</v>
      </c>
      <c r="J14" s="393" t="s">
        <v>922</v>
      </c>
      <c r="K14" s="391" t="s">
        <v>117</v>
      </c>
      <c r="L14" s="665"/>
      <c r="M14" s="593"/>
    </row>
    <row r="15" spans="1:14" s="14" customFormat="1" ht="24.75" customHeight="1">
      <c r="A15" s="558">
        <v>20</v>
      </c>
      <c r="B15" s="710" t="s">
        <v>858</v>
      </c>
      <c r="C15" s="558" t="s">
        <v>118</v>
      </c>
      <c r="D15" s="26">
        <v>1</v>
      </c>
      <c r="E15" s="390" t="s">
        <v>925</v>
      </c>
      <c r="F15" s="665"/>
      <c r="G15" s="26"/>
      <c r="H15" s="281" t="s">
        <v>926</v>
      </c>
      <c r="I15" s="390" t="s">
        <v>927</v>
      </c>
      <c r="J15" s="710">
        <v>5</v>
      </c>
      <c r="K15" s="710" t="s">
        <v>114</v>
      </c>
      <c r="L15" s="710" t="s">
        <v>932</v>
      </c>
      <c r="M15" s="710" t="s">
        <v>543</v>
      </c>
    </row>
    <row r="16" spans="1:14" s="14" customFormat="1" ht="24.75" customHeight="1">
      <c r="A16" s="558"/>
      <c r="B16" s="710"/>
      <c r="C16" s="558"/>
      <c r="D16" s="26">
        <v>2</v>
      </c>
      <c r="E16" s="390" t="s">
        <v>928</v>
      </c>
      <c r="F16" s="664"/>
      <c r="G16" s="26"/>
      <c r="H16" s="281" t="s">
        <v>929</v>
      </c>
      <c r="I16" s="390" t="s">
        <v>112</v>
      </c>
      <c r="J16" s="710"/>
      <c r="K16" s="710"/>
      <c r="L16" s="558"/>
      <c r="M16" s="553"/>
    </row>
    <row r="17" spans="1:13" s="14" customFormat="1" ht="24.75" customHeight="1">
      <c r="A17" s="558"/>
      <c r="B17" s="710"/>
      <c r="C17" s="558"/>
      <c r="D17" s="26">
        <v>3</v>
      </c>
      <c r="E17" s="390" t="s">
        <v>930</v>
      </c>
      <c r="F17" s="663"/>
      <c r="G17" s="26"/>
      <c r="H17" s="281" t="s">
        <v>931</v>
      </c>
      <c r="I17" s="390" t="s">
        <v>112</v>
      </c>
      <c r="J17" s="710"/>
      <c r="K17" s="710"/>
      <c r="L17" s="558"/>
      <c r="M17" s="553"/>
    </row>
    <row r="18" spans="1:13" s="14" customFormat="1" ht="31.5" customHeight="1">
      <c r="A18" s="558"/>
      <c r="B18" s="710"/>
      <c r="C18" s="558"/>
      <c r="D18" s="26">
        <v>4</v>
      </c>
      <c r="E18" s="26"/>
      <c r="F18" s="379" t="s">
        <v>1211</v>
      </c>
      <c r="G18" s="26"/>
      <c r="H18" s="282" t="s">
        <v>859</v>
      </c>
      <c r="I18" s="282" t="s">
        <v>1210</v>
      </c>
      <c r="J18" s="26">
        <v>1</v>
      </c>
      <c r="K18" s="26"/>
      <c r="L18" s="26"/>
      <c r="M18" s="191" t="s">
        <v>544</v>
      </c>
    </row>
    <row r="19" spans="1:13" s="172" customFormat="1" ht="24.95" customHeight="1">
      <c r="A19" s="700">
        <v>30</v>
      </c>
      <c r="B19" s="616" t="s">
        <v>653</v>
      </c>
      <c r="C19" s="709" t="s">
        <v>944</v>
      </c>
      <c r="D19" s="394">
        <v>1</v>
      </c>
      <c r="E19" s="395" t="s">
        <v>933</v>
      </c>
      <c r="F19" s="676"/>
      <c r="G19" s="394"/>
      <c r="H19" s="396" t="s">
        <v>934</v>
      </c>
      <c r="I19" s="397" t="s">
        <v>112</v>
      </c>
      <c r="J19" s="627">
        <v>5</v>
      </c>
      <c r="K19" s="627" t="s">
        <v>114</v>
      </c>
      <c r="L19" s="599" t="s">
        <v>545</v>
      </c>
      <c r="M19" s="609" t="s">
        <v>544</v>
      </c>
    </row>
    <row r="20" spans="1:13" s="172" customFormat="1" ht="24.95" customHeight="1">
      <c r="A20" s="701"/>
      <c r="B20" s="617"/>
      <c r="C20" s="559"/>
      <c r="D20" s="315">
        <v>2</v>
      </c>
      <c r="E20" s="317" t="s">
        <v>123</v>
      </c>
      <c r="F20" s="677"/>
      <c r="G20" s="315"/>
      <c r="H20" s="305" t="s">
        <v>935</v>
      </c>
      <c r="I20" s="317" t="s">
        <v>937</v>
      </c>
      <c r="J20" s="559"/>
      <c r="K20" s="559"/>
      <c r="L20" s="553"/>
      <c r="M20" s="554"/>
    </row>
    <row r="21" spans="1:13" s="172" customFormat="1" ht="24.95" customHeight="1">
      <c r="A21" s="701"/>
      <c r="B21" s="617"/>
      <c r="C21" s="559"/>
      <c r="D21" s="315">
        <v>3</v>
      </c>
      <c r="E21" s="317" t="s">
        <v>123</v>
      </c>
      <c r="F21" s="677"/>
      <c r="G21" s="315"/>
      <c r="H21" s="305" t="s">
        <v>936</v>
      </c>
      <c r="I21" s="317" t="s">
        <v>937</v>
      </c>
      <c r="J21" s="559"/>
      <c r="K21" s="559"/>
      <c r="L21" s="553"/>
      <c r="M21" s="554"/>
    </row>
    <row r="22" spans="1:13" s="172" customFormat="1" ht="24.95" customHeight="1">
      <c r="A22" s="701"/>
      <c r="B22" s="617"/>
      <c r="C22" s="559"/>
      <c r="D22" s="315">
        <v>4</v>
      </c>
      <c r="E22" s="317" t="s">
        <v>938</v>
      </c>
      <c r="F22" s="677"/>
      <c r="G22" s="315"/>
      <c r="H22" s="305" t="s">
        <v>939</v>
      </c>
      <c r="I22" s="317" t="s">
        <v>937</v>
      </c>
      <c r="J22" s="559"/>
      <c r="K22" s="559"/>
      <c r="L22" s="553"/>
      <c r="M22" s="554"/>
    </row>
    <row r="23" spans="1:13" s="172" customFormat="1" ht="24.95" customHeight="1">
      <c r="A23" s="701"/>
      <c r="B23" s="617"/>
      <c r="C23" s="559"/>
      <c r="D23" s="315">
        <v>5</v>
      </c>
      <c r="E23" s="317" t="s">
        <v>938</v>
      </c>
      <c r="F23" s="677"/>
      <c r="G23" s="315"/>
      <c r="H23" s="398" t="s">
        <v>940</v>
      </c>
      <c r="I23" s="317" t="s">
        <v>937</v>
      </c>
      <c r="J23" s="559"/>
      <c r="K23" s="559"/>
      <c r="L23" s="553"/>
      <c r="M23" s="554"/>
    </row>
    <row r="24" spans="1:13" s="172" customFormat="1" ht="24.95" customHeight="1">
      <c r="A24" s="701"/>
      <c r="B24" s="617"/>
      <c r="C24" s="559"/>
      <c r="D24" s="315">
        <v>6</v>
      </c>
      <c r="E24" s="317" t="s">
        <v>120</v>
      </c>
      <c r="F24" s="677"/>
      <c r="G24" s="315"/>
      <c r="H24" s="398" t="s">
        <v>941</v>
      </c>
      <c r="I24" s="317" t="s">
        <v>937</v>
      </c>
      <c r="J24" s="559"/>
      <c r="K24" s="559"/>
      <c r="L24" s="553"/>
      <c r="M24" s="554"/>
    </row>
    <row r="25" spans="1:13" s="172" customFormat="1" ht="24.95" customHeight="1">
      <c r="A25" s="701"/>
      <c r="B25" s="617"/>
      <c r="C25" s="559"/>
      <c r="D25" s="315">
        <v>7</v>
      </c>
      <c r="E25" s="317" t="s">
        <v>746</v>
      </c>
      <c r="F25" s="677"/>
      <c r="G25" s="315"/>
      <c r="H25" s="305" t="s">
        <v>942</v>
      </c>
      <c r="I25" s="25" t="s">
        <v>112</v>
      </c>
      <c r="J25" s="559"/>
      <c r="K25" s="559"/>
      <c r="L25" s="553"/>
      <c r="M25" s="554"/>
    </row>
    <row r="26" spans="1:13" s="172" customFormat="1" ht="24.95" customHeight="1">
      <c r="A26" s="701"/>
      <c r="B26" s="617"/>
      <c r="C26" s="559"/>
      <c r="D26" s="315">
        <v>8</v>
      </c>
      <c r="E26" s="317" t="s">
        <v>746</v>
      </c>
      <c r="F26" s="677"/>
      <c r="G26" s="315"/>
      <c r="H26" s="305" t="s">
        <v>943</v>
      </c>
      <c r="I26" s="25" t="s">
        <v>112</v>
      </c>
      <c r="J26" s="559"/>
      <c r="K26" s="559"/>
      <c r="L26" s="553"/>
      <c r="M26" s="554"/>
    </row>
    <row r="27" spans="1:13" s="172" customFormat="1" ht="24.95" customHeight="1">
      <c r="A27" s="701"/>
      <c r="B27" s="617"/>
      <c r="C27" s="559"/>
      <c r="D27" s="315">
        <v>9</v>
      </c>
      <c r="E27" s="318" t="s">
        <v>548</v>
      </c>
      <c r="F27" s="677"/>
      <c r="G27" s="399"/>
      <c r="H27" s="305" t="s">
        <v>549</v>
      </c>
      <c r="I27" s="318" t="s">
        <v>112</v>
      </c>
      <c r="J27" s="559"/>
      <c r="K27" s="559"/>
      <c r="L27" s="553"/>
      <c r="M27" s="554"/>
    </row>
    <row r="28" spans="1:13" s="172" customFormat="1" ht="24.95" customHeight="1">
      <c r="A28" s="701"/>
      <c r="B28" s="617"/>
      <c r="C28" s="559"/>
      <c r="D28" s="315">
        <v>10</v>
      </c>
      <c r="E28" s="318" t="s">
        <v>654</v>
      </c>
      <c r="F28" s="656"/>
      <c r="G28" s="399"/>
      <c r="H28" s="305" t="s">
        <v>655</v>
      </c>
      <c r="I28" s="318" t="s">
        <v>146</v>
      </c>
      <c r="J28" s="559"/>
      <c r="K28" s="559"/>
      <c r="L28" s="553"/>
      <c r="M28" s="554"/>
    </row>
    <row r="29" spans="1:13" s="172" customFormat="1" ht="24.95" customHeight="1">
      <c r="A29" s="701"/>
      <c r="B29" s="617"/>
      <c r="C29" s="559"/>
      <c r="D29" s="315">
        <v>12</v>
      </c>
      <c r="E29" s="594"/>
      <c r="F29" s="303" t="s">
        <v>550</v>
      </c>
      <c r="G29" s="191"/>
      <c r="H29" s="400" t="s">
        <v>986</v>
      </c>
      <c r="I29" s="318" t="s">
        <v>551</v>
      </c>
      <c r="J29" s="559">
        <v>1</v>
      </c>
      <c r="K29" s="559" t="s">
        <v>139</v>
      </c>
      <c r="L29" s="553" t="s">
        <v>552</v>
      </c>
      <c r="M29" s="554"/>
    </row>
    <row r="30" spans="1:13" s="172" customFormat="1" ht="24.95" customHeight="1">
      <c r="A30" s="701"/>
      <c r="B30" s="617"/>
      <c r="C30" s="559"/>
      <c r="D30" s="315">
        <v>13</v>
      </c>
      <c r="E30" s="602"/>
      <c r="F30" s="303" t="s">
        <v>553</v>
      </c>
      <c r="G30" s="191"/>
      <c r="H30" s="400" t="s">
        <v>554</v>
      </c>
      <c r="I30" s="318" t="s">
        <v>112</v>
      </c>
      <c r="J30" s="559"/>
      <c r="K30" s="559"/>
      <c r="L30" s="553"/>
      <c r="M30" s="554"/>
    </row>
    <row r="31" spans="1:13" s="172" customFormat="1" ht="24.95" customHeight="1">
      <c r="A31" s="701"/>
      <c r="B31" s="617"/>
      <c r="C31" s="559"/>
      <c r="D31" s="315">
        <v>14</v>
      </c>
      <c r="E31" s="602"/>
      <c r="F31" s="303" t="s">
        <v>555</v>
      </c>
      <c r="G31" s="191"/>
      <c r="H31" s="400" t="s">
        <v>989</v>
      </c>
      <c r="I31" s="318" t="s">
        <v>556</v>
      </c>
      <c r="J31" s="559"/>
      <c r="K31" s="559"/>
      <c r="L31" s="553"/>
      <c r="M31" s="554"/>
    </row>
    <row r="32" spans="1:13" s="172" customFormat="1" ht="24.95" customHeight="1">
      <c r="A32" s="701"/>
      <c r="B32" s="617"/>
      <c r="C32" s="559"/>
      <c r="D32" s="315">
        <v>15</v>
      </c>
      <c r="E32" s="602"/>
      <c r="F32" s="303" t="s">
        <v>557</v>
      </c>
      <c r="G32" s="191"/>
      <c r="H32" s="400" t="s">
        <v>558</v>
      </c>
      <c r="I32" s="318" t="s">
        <v>559</v>
      </c>
      <c r="J32" s="559"/>
      <c r="K32" s="559"/>
      <c r="L32" s="553"/>
      <c r="M32" s="554"/>
    </row>
    <row r="33" spans="1:13" s="172" customFormat="1" ht="24.95" customHeight="1">
      <c r="A33" s="701"/>
      <c r="B33" s="617"/>
      <c r="C33" s="559"/>
      <c r="D33" s="315">
        <v>16</v>
      </c>
      <c r="E33" s="602"/>
      <c r="F33" s="303" t="s">
        <v>560</v>
      </c>
      <c r="G33" s="191"/>
      <c r="H33" s="401" t="s">
        <v>988</v>
      </c>
      <c r="I33" s="318" t="s">
        <v>561</v>
      </c>
      <c r="J33" s="559"/>
      <c r="K33" s="559"/>
      <c r="L33" s="553"/>
      <c r="M33" s="554"/>
    </row>
    <row r="34" spans="1:13" s="172" customFormat="1" ht="24.95" customHeight="1" thickBot="1">
      <c r="A34" s="702"/>
      <c r="B34" s="703"/>
      <c r="C34" s="561"/>
      <c r="D34" s="316">
        <v>17</v>
      </c>
      <c r="E34" s="603"/>
      <c r="F34" s="402" t="s">
        <v>562</v>
      </c>
      <c r="G34" s="313"/>
      <c r="H34" s="403" t="s">
        <v>987</v>
      </c>
      <c r="I34" s="404" t="s">
        <v>146</v>
      </c>
      <c r="J34" s="561"/>
      <c r="K34" s="561"/>
      <c r="L34" s="563"/>
      <c r="M34" s="610"/>
    </row>
    <row r="35" spans="1:13" ht="13.5" customHeight="1" thickBot="1">
      <c r="A35" s="325"/>
      <c r="B35" s="326"/>
      <c r="C35" s="326"/>
      <c r="D35" s="327"/>
      <c r="E35" s="326"/>
      <c r="F35" s="328"/>
      <c r="G35" s="327"/>
      <c r="H35" s="327"/>
      <c r="I35" s="326"/>
      <c r="J35" s="327"/>
      <c r="K35" s="327"/>
      <c r="L35" s="326"/>
      <c r="M35" s="329"/>
    </row>
    <row r="36" spans="1:13" ht="15.75" customHeight="1" thickBot="1">
      <c r="A36" s="619" t="s">
        <v>86</v>
      </c>
      <c r="B36" s="620"/>
      <c r="C36" s="324" t="s">
        <v>87</v>
      </c>
      <c r="D36" s="619" t="s">
        <v>88</v>
      </c>
      <c r="E36" s="620"/>
      <c r="F36" s="621" t="s">
        <v>1069</v>
      </c>
      <c r="G36" s="622"/>
      <c r="H36" s="622"/>
      <c r="I36" s="623"/>
      <c r="J36" s="666" t="s">
        <v>715</v>
      </c>
      <c r="K36" s="667"/>
      <c r="L36" s="621" t="s">
        <v>1071</v>
      </c>
      <c r="M36" s="623"/>
    </row>
    <row r="37" spans="1:13" ht="15.75" customHeight="1" thickBot="1">
      <c r="A37" s="614" t="s">
        <v>713</v>
      </c>
      <c r="B37" s="614"/>
      <c r="C37" s="614"/>
      <c r="D37" s="614"/>
      <c r="E37" s="614"/>
      <c r="F37" s="624"/>
      <c r="G37" s="625"/>
      <c r="H37" s="625"/>
      <c r="I37" s="626"/>
      <c r="J37" s="668"/>
      <c r="K37" s="669"/>
      <c r="L37" s="624"/>
      <c r="M37" s="626"/>
    </row>
    <row r="38" spans="1:13" ht="15.75" customHeight="1" thickBot="1">
      <c r="A38" s="614" t="s">
        <v>851</v>
      </c>
      <c r="B38" s="614"/>
      <c r="C38" s="614"/>
      <c r="D38" s="614"/>
      <c r="E38" s="614"/>
      <c r="F38" s="614" t="s">
        <v>920</v>
      </c>
      <c r="G38" s="614"/>
      <c r="H38" s="614"/>
      <c r="I38" s="614"/>
      <c r="J38" s="614" t="s">
        <v>89</v>
      </c>
      <c r="K38" s="614"/>
      <c r="L38" s="614"/>
      <c r="M38" s="614"/>
    </row>
    <row r="39" spans="1:13" ht="15.75" customHeight="1" thickBot="1">
      <c r="A39" s="614" t="s">
        <v>714</v>
      </c>
      <c r="B39" s="614"/>
      <c r="C39" s="614"/>
      <c r="D39" s="614"/>
      <c r="E39" s="614"/>
      <c r="F39" s="614" t="s">
        <v>1070</v>
      </c>
      <c r="G39" s="614"/>
      <c r="H39" s="614"/>
      <c r="I39" s="614"/>
      <c r="J39" s="614" t="s">
        <v>90</v>
      </c>
      <c r="K39" s="614"/>
      <c r="L39" s="614"/>
      <c r="M39" s="614"/>
    </row>
    <row r="40" spans="1:13" ht="15.75" customHeight="1" thickBot="1">
      <c r="A40" s="619" t="s">
        <v>1072</v>
      </c>
      <c r="B40" s="648"/>
      <c r="C40" s="648"/>
      <c r="D40" s="649"/>
      <c r="E40" s="650"/>
      <c r="F40" s="646" t="s">
        <v>91</v>
      </c>
      <c r="G40" s="646"/>
      <c r="H40" s="646"/>
      <c r="I40" s="646"/>
      <c r="J40" s="646" t="s">
        <v>91</v>
      </c>
      <c r="K40" s="646"/>
      <c r="L40" s="646"/>
      <c r="M40" s="646"/>
    </row>
    <row r="41" spans="1:13" ht="16.5" thickBot="1">
      <c r="A41" s="631" t="s">
        <v>92</v>
      </c>
      <c r="B41" s="637" t="s">
        <v>93</v>
      </c>
      <c r="C41" s="637" t="s">
        <v>94</v>
      </c>
      <c r="D41" s="637" t="s">
        <v>95</v>
      </c>
      <c r="E41" s="637"/>
      <c r="F41" s="637"/>
      <c r="G41" s="637" t="s">
        <v>96</v>
      </c>
      <c r="H41" s="637" t="s">
        <v>97</v>
      </c>
      <c r="I41" s="637"/>
      <c r="J41" s="637"/>
      <c r="K41" s="637"/>
      <c r="L41" s="637"/>
      <c r="M41" s="631" t="s">
        <v>98</v>
      </c>
    </row>
    <row r="42" spans="1:13" ht="19.5" customHeight="1" thickBot="1">
      <c r="A42" s="647"/>
      <c r="B42" s="638"/>
      <c r="C42" s="638"/>
      <c r="D42" s="637" t="s">
        <v>99</v>
      </c>
      <c r="E42" s="637" t="s">
        <v>100</v>
      </c>
      <c r="F42" s="642" t="s">
        <v>101</v>
      </c>
      <c r="G42" s="640"/>
      <c r="H42" s="637" t="s">
        <v>102</v>
      </c>
      <c r="I42" s="637" t="s">
        <v>103</v>
      </c>
      <c r="J42" s="637" t="s">
        <v>104</v>
      </c>
      <c r="K42" s="637"/>
      <c r="L42" s="644" t="s">
        <v>105</v>
      </c>
      <c r="M42" s="632"/>
    </row>
    <row r="43" spans="1:13" ht="27.75" customHeight="1" thickBot="1">
      <c r="A43" s="647"/>
      <c r="B43" s="639"/>
      <c r="C43" s="639"/>
      <c r="D43" s="641"/>
      <c r="E43" s="639"/>
      <c r="F43" s="643"/>
      <c r="G43" s="641"/>
      <c r="H43" s="641"/>
      <c r="I43" s="639"/>
      <c r="J43" s="356" t="s">
        <v>106</v>
      </c>
      <c r="K43" s="356" t="s">
        <v>107</v>
      </c>
      <c r="L43" s="645"/>
      <c r="M43" s="632"/>
    </row>
    <row r="44" spans="1:13" s="407" customFormat="1" ht="38.25" customHeight="1">
      <c r="A44" s="704">
        <v>40</v>
      </c>
      <c r="B44" s="635" t="s">
        <v>59</v>
      </c>
      <c r="C44" s="706" t="s">
        <v>60</v>
      </c>
      <c r="D44" s="314">
        <v>1</v>
      </c>
      <c r="E44" s="405" t="s">
        <v>124</v>
      </c>
      <c r="F44" s="655"/>
      <c r="G44" s="314"/>
      <c r="H44" s="406" t="s">
        <v>991</v>
      </c>
      <c r="I44" s="405" t="s">
        <v>112</v>
      </c>
      <c r="J44" s="314">
        <v>1</v>
      </c>
      <c r="K44" s="406" t="s">
        <v>571</v>
      </c>
      <c r="L44" s="598" t="s">
        <v>563</v>
      </c>
      <c r="M44" s="608" t="s">
        <v>568</v>
      </c>
    </row>
    <row r="45" spans="1:13" s="407" customFormat="1" ht="38.25" customHeight="1">
      <c r="A45" s="705"/>
      <c r="B45" s="663"/>
      <c r="C45" s="656"/>
      <c r="D45" s="315">
        <v>2</v>
      </c>
      <c r="E45" s="408" t="s">
        <v>870</v>
      </c>
      <c r="F45" s="656"/>
      <c r="G45" s="394"/>
      <c r="H45" s="396" t="s">
        <v>860</v>
      </c>
      <c r="I45" s="408" t="s">
        <v>112</v>
      </c>
      <c r="J45" s="394">
        <v>1</v>
      </c>
      <c r="K45" s="396" t="s">
        <v>571</v>
      </c>
      <c r="L45" s="599"/>
      <c r="M45" s="609"/>
    </row>
    <row r="46" spans="1:13" s="407" customFormat="1" ht="29.25" customHeight="1">
      <c r="A46" s="682"/>
      <c r="B46" s="558"/>
      <c r="C46" s="580"/>
      <c r="D46" s="315">
        <v>3</v>
      </c>
      <c r="E46" s="676"/>
      <c r="F46" s="303" t="s">
        <v>564</v>
      </c>
      <c r="G46" s="315"/>
      <c r="H46" s="304" t="s">
        <v>990</v>
      </c>
      <c r="I46" s="318" t="s">
        <v>551</v>
      </c>
      <c r="J46" s="580">
        <v>1</v>
      </c>
      <c r="K46" s="559" t="s">
        <v>139</v>
      </c>
      <c r="L46" s="553"/>
      <c r="M46" s="661"/>
    </row>
    <row r="47" spans="1:13" s="407" customFormat="1" ht="29.25" customHeight="1">
      <c r="A47" s="682"/>
      <c r="B47" s="558"/>
      <c r="C47" s="580"/>
      <c r="D47" s="315">
        <v>4</v>
      </c>
      <c r="E47" s="677"/>
      <c r="F47" s="303" t="s">
        <v>577</v>
      </c>
      <c r="G47" s="315"/>
      <c r="H47" s="304" t="s">
        <v>992</v>
      </c>
      <c r="I47" s="318" t="s">
        <v>551</v>
      </c>
      <c r="J47" s="580"/>
      <c r="K47" s="559"/>
      <c r="L47" s="553"/>
      <c r="M47" s="661"/>
    </row>
    <row r="48" spans="1:13" s="407" customFormat="1" ht="29.25" customHeight="1">
      <c r="A48" s="682"/>
      <c r="B48" s="558"/>
      <c r="C48" s="580"/>
      <c r="D48" s="315">
        <v>5</v>
      </c>
      <c r="E48" s="677"/>
      <c r="F48" s="303" t="s">
        <v>565</v>
      </c>
      <c r="G48" s="315"/>
      <c r="H48" s="305" t="s">
        <v>993</v>
      </c>
      <c r="I48" s="707" t="s">
        <v>995</v>
      </c>
      <c r="J48" s="580"/>
      <c r="K48" s="580"/>
      <c r="L48" s="553"/>
      <c r="M48" s="661"/>
    </row>
    <row r="49" spans="1:13" s="407" customFormat="1" ht="29.25" customHeight="1">
      <c r="A49" s="682"/>
      <c r="B49" s="558"/>
      <c r="C49" s="580"/>
      <c r="D49" s="315">
        <v>6</v>
      </c>
      <c r="E49" s="677"/>
      <c r="F49" s="303" t="s">
        <v>546</v>
      </c>
      <c r="G49" s="315"/>
      <c r="H49" s="305" t="s">
        <v>994</v>
      </c>
      <c r="I49" s="708"/>
      <c r="J49" s="580"/>
      <c r="K49" s="580"/>
      <c r="L49" s="553"/>
      <c r="M49" s="661"/>
    </row>
    <row r="50" spans="1:13" s="407" customFormat="1" ht="29.25" customHeight="1" thickBot="1">
      <c r="A50" s="683"/>
      <c r="B50" s="636"/>
      <c r="C50" s="562"/>
      <c r="D50" s="394">
        <v>7</v>
      </c>
      <c r="E50" s="678"/>
      <c r="F50" s="402" t="s">
        <v>547</v>
      </c>
      <c r="G50" s="316"/>
      <c r="H50" s="409" t="s">
        <v>861</v>
      </c>
      <c r="I50" s="306" t="s">
        <v>567</v>
      </c>
      <c r="J50" s="562"/>
      <c r="K50" s="562"/>
      <c r="L50" s="563"/>
      <c r="M50" s="662"/>
    </row>
    <row r="51" spans="1:13" ht="13.5" customHeight="1" thickBot="1">
      <c r="A51" s="325"/>
      <c r="B51" s="326"/>
      <c r="C51" s="326"/>
      <c r="D51" s="327"/>
      <c r="E51" s="326"/>
      <c r="F51" s="328"/>
      <c r="G51" s="327"/>
      <c r="H51" s="327"/>
      <c r="I51" s="326"/>
      <c r="J51" s="327"/>
      <c r="K51" s="327"/>
      <c r="L51" s="326"/>
      <c r="M51" s="329"/>
    </row>
    <row r="52" spans="1:13" ht="15.75" customHeight="1" thickBot="1">
      <c r="A52" s="619" t="s">
        <v>86</v>
      </c>
      <c r="B52" s="620"/>
      <c r="C52" s="324" t="s">
        <v>87</v>
      </c>
      <c r="D52" s="619" t="s">
        <v>88</v>
      </c>
      <c r="E52" s="620"/>
      <c r="F52" s="621" t="s">
        <v>1069</v>
      </c>
      <c r="G52" s="622"/>
      <c r="H52" s="622"/>
      <c r="I52" s="623"/>
      <c r="J52" s="666" t="s">
        <v>715</v>
      </c>
      <c r="K52" s="667"/>
      <c r="L52" s="621" t="s">
        <v>1071</v>
      </c>
      <c r="M52" s="623"/>
    </row>
    <row r="53" spans="1:13" ht="15.75" customHeight="1" thickBot="1">
      <c r="A53" s="614" t="s">
        <v>713</v>
      </c>
      <c r="B53" s="614"/>
      <c r="C53" s="614"/>
      <c r="D53" s="614"/>
      <c r="E53" s="614"/>
      <c r="F53" s="624"/>
      <c r="G53" s="625"/>
      <c r="H53" s="625"/>
      <c r="I53" s="626"/>
      <c r="J53" s="668"/>
      <c r="K53" s="669"/>
      <c r="L53" s="624"/>
      <c r="M53" s="626"/>
    </row>
    <row r="54" spans="1:13" ht="15.75" customHeight="1" thickBot="1">
      <c r="A54" s="614" t="s">
        <v>851</v>
      </c>
      <c r="B54" s="614"/>
      <c r="C54" s="614"/>
      <c r="D54" s="614"/>
      <c r="E54" s="614"/>
      <c r="F54" s="614" t="s">
        <v>920</v>
      </c>
      <c r="G54" s="614"/>
      <c r="H54" s="614"/>
      <c r="I54" s="614"/>
      <c r="J54" s="614" t="s">
        <v>89</v>
      </c>
      <c r="K54" s="614"/>
      <c r="L54" s="614"/>
      <c r="M54" s="614"/>
    </row>
    <row r="55" spans="1:13" ht="15.75" customHeight="1" thickBot="1">
      <c r="A55" s="614" t="s">
        <v>714</v>
      </c>
      <c r="B55" s="614"/>
      <c r="C55" s="614"/>
      <c r="D55" s="614"/>
      <c r="E55" s="614"/>
      <c r="F55" s="614" t="s">
        <v>1070</v>
      </c>
      <c r="G55" s="614"/>
      <c r="H55" s="614"/>
      <c r="I55" s="614"/>
      <c r="J55" s="614" t="s">
        <v>90</v>
      </c>
      <c r="K55" s="614"/>
      <c r="L55" s="614"/>
      <c r="M55" s="614"/>
    </row>
    <row r="56" spans="1:13" ht="15.75" customHeight="1" thickBot="1">
      <c r="A56" s="619" t="s">
        <v>1072</v>
      </c>
      <c r="B56" s="648"/>
      <c r="C56" s="648"/>
      <c r="D56" s="649"/>
      <c r="E56" s="650"/>
      <c r="F56" s="646" t="s">
        <v>91</v>
      </c>
      <c r="G56" s="646"/>
      <c r="H56" s="646"/>
      <c r="I56" s="646"/>
      <c r="J56" s="646" t="s">
        <v>91</v>
      </c>
      <c r="K56" s="646"/>
      <c r="L56" s="646"/>
      <c r="M56" s="646"/>
    </row>
    <row r="57" spans="1:13" ht="16.5" thickBot="1">
      <c r="A57" s="631" t="s">
        <v>92</v>
      </c>
      <c r="B57" s="637" t="s">
        <v>93</v>
      </c>
      <c r="C57" s="637" t="s">
        <v>94</v>
      </c>
      <c r="D57" s="637" t="s">
        <v>95</v>
      </c>
      <c r="E57" s="637"/>
      <c r="F57" s="637"/>
      <c r="G57" s="637" t="s">
        <v>96</v>
      </c>
      <c r="H57" s="637" t="s">
        <v>97</v>
      </c>
      <c r="I57" s="637"/>
      <c r="J57" s="637"/>
      <c r="K57" s="637"/>
      <c r="L57" s="637"/>
      <c r="M57" s="631" t="s">
        <v>98</v>
      </c>
    </row>
    <row r="58" spans="1:13" ht="19.5" customHeight="1" thickBot="1">
      <c r="A58" s="647"/>
      <c r="B58" s="638"/>
      <c r="C58" s="638"/>
      <c r="D58" s="637" t="s">
        <v>99</v>
      </c>
      <c r="E58" s="637" t="s">
        <v>100</v>
      </c>
      <c r="F58" s="642" t="s">
        <v>101</v>
      </c>
      <c r="G58" s="640"/>
      <c r="H58" s="637" t="s">
        <v>102</v>
      </c>
      <c r="I58" s="637" t="s">
        <v>103</v>
      </c>
      <c r="J58" s="637" t="s">
        <v>104</v>
      </c>
      <c r="K58" s="637"/>
      <c r="L58" s="644" t="s">
        <v>105</v>
      </c>
      <c r="M58" s="632"/>
    </row>
    <row r="59" spans="1:13" ht="27.75" customHeight="1">
      <c r="A59" s="647"/>
      <c r="B59" s="639"/>
      <c r="C59" s="639"/>
      <c r="D59" s="641"/>
      <c r="E59" s="639"/>
      <c r="F59" s="643"/>
      <c r="G59" s="641"/>
      <c r="H59" s="641"/>
      <c r="I59" s="639"/>
      <c r="J59" s="356" t="s">
        <v>106</v>
      </c>
      <c r="K59" s="356" t="s">
        <v>107</v>
      </c>
      <c r="L59" s="645"/>
      <c r="M59" s="632"/>
    </row>
    <row r="60" spans="1:13" ht="27.75" customHeight="1">
      <c r="A60" s="553">
        <v>50</v>
      </c>
      <c r="B60" s="553" t="s">
        <v>569</v>
      </c>
      <c r="C60" s="710" t="s">
        <v>1002</v>
      </c>
      <c r="D60" s="315">
        <v>1</v>
      </c>
      <c r="E60" s="410" t="s">
        <v>119</v>
      </c>
      <c r="F60" s="723"/>
      <c r="G60" s="191"/>
      <c r="H60" s="171" t="s">
        <v>587</v>
      </c>
      <c r="I60" s="410" t="s">
        <v>127</v>
      </c>
      <c r="J60" s="315">
        <v>1</v>
      </c>
      <c r="K60" s="315">
        <v>1</v>
      </c>
      <c r="L60" s="715" t="s">
        <v>125</v>
      </c>
      <c r="M60" s="553" t="s">
        <v>572</v>
      </c>
    </row>
    <row r="61" spans="1:13" ht="27.75" customHeight="1">
      <c r="A61" s="553"/>
      <c r="B61" s="553"/>
      <c r="C61" s="553"/>
      <c r="D61" s="315">
        <v>2</v>
      </c>
      <c r="E61" s="410" t="s">
        <v>119</v>
      </c>
      <c r="F61" s="723"/>
      <c r="G61" s="191"/>
      <c r="H61" s="171" t="s">
        <v>588</v>
      </c>
      <c r="I61" s="410" t="s">
        <v>112</v>
      </c>
      <c r="J61" s="315">
        <v>1</v>
      </c>
      <c r="K61" s="171" t="s">
        <v>571</v>
      </c>
      <c r="L61" s="715"/>
      <c r="M61" s="553"/>
    </row>
    <row r="62" spans="1:13" ht="27.75" customHeight="1">
      <c r="A62" s="553"/>
      <c r="B62" s="553"/>
      <c r="C62" s="553"/>
      <c r="D62" s="315">
        <v>3</v>
      </c>
      <c r="E62" s="307" t="s">
        <v>933</v>
      </c>
      <c r="F62" s="723"/>
      <c r="G62" s="191"/>
      <c r="H62" s="305" t="s">
        <v>945</v>
      </c>
      <c r="I62" s="410" t="s">
        <v>112</v>
      </c>
      <c r="J62" s="315">
        <v>1</v>
      </c>
      <c r="K62" s="171" t="s">
        <v>571</v>
      </c>
      <c r="L62" s="715"/>
      <c r="M62" s="553"/>
    </row>
    <row r="63" spans="1:13" ht="27.75" customHeight="1">
      <c r="A63" s="553"/>
      <c r="B63" s="553"/>
      <c r="C63" s="553"/>
      <c r="D63" s="315">
        <v>4</v>
      </c>
      <c r="E63" s="307" t="s">
        <v>140</v>
      </c>
      <c r="F63" s="723"/>
      <c r="G63" s="191"/>
      <c r="H63" s="305" t="s">
        <v>871</v>
      </c>
      <c r="I63" s="410" t="s">
        <v>130</v>
      </c>
      <c r="J63" s="315">
        <v>1</v>
      </c>
      <c r="K63" s="171" t="s">
        <v>571</v>
      </c>
      <c r="L63" s="715"/>
      <c r="M63" s="553"/>
    </row>
    <row r="64" spans="1:13" ht="27.75" customHeight="1">
      <c r="A64" s="553"/>
      <c r="B64" s="553"/>
      <c r="C64" s="553"/>
      <c r="D64" s="315">
        <v>5</v>
      </c>
      <c r="E64" s="307" t="s">
        <v>140</v>
      </c>
      <c r="F64" s="723"/>
      <c r="G64" s="191"/>
      <c r="H64" s="305" t="s">
        <v>1081</v>
      </c>
      <c r="I64" s="303" t="s">
        <v>130</v>
      </c>
      <c r="J64" s="315">
        <v>1</v>
      </c>
      <c r="K64" s="171" t="s">
        <v>571</v>
      </c>
      <c r="L64" s="715"/>
      <c r="M64" s="553"/>
    </row>
    <row r="65" spans="1:13" ht="27.75" customHeight="1">
      <c r="A65" s="553"/>
      <c r="B65" s="553"/>
      <c r="C65" s="553"/>
      <c r="D65" s="315">
        <v>6</v>
      </c>
      <c r="E65" s="307" t="s">
        <v>946</v>
      </c>
      <c r="F65" s="723"/>
      <c r="G65" s="191"/>
      <c r="H65" s="315" t="s">
        <v>131</v>
      </c>
      <c r="I65" s="303" t="s">
        <v>127</v>
      </c>
      <c r="J65" s="315">
        <v>1</v>
      </c>
      <c r="K65" s="315">
        <v>1</v>
      </c>
      <c r="L65" s="715"/>
      <c r="M65" s="553"/>
    </row>
    <row r="66" spans="1:13" ht="27.75" customHeight="1">
      <c r="A66" s="553"/>
      <c r="B66" s="553"/>
      <c r="C66" s="553"/>
      <c r="D66" s="315">
        <v>7</v>
      </c>
      <c r="E66" s="310" t="s">
        <v>570</v>
      </c>
      <c r="F66" s="723"/>
      <c r="G66" s="191"/>
      <c r="H66" s="191" t="s">
        <v>590</v>
      </c>
      <c r="I66" s="282" t="s">
        <v>112</v>
      </c>
      <c r="J66" s="191">
        <v>1</v>
      </c>
      <c r="K66" s="305" t="s">
        <v>139</v>
      </c>
      <c r="L66" s="715"/>
      <c r="M66" s="553"/>
    </row>
    <row r="67" spans="1:13" ht="27.75" customHeight="1">
      <c r="A67" s="553"/>
      <c r="B67" s="553"/>
      <c r="C67" s="553"/>
      <c r="D67" s="315">
        <v>8</v>
      </c>
      <c r="E67" s="307" t="s">
        <v>120</v>
      </c>
      <c r="F67" s="723"/>
      <c r="G67" s="191"/>
      <c r="H67" s="305" t="s">
        <v>947</v>
      </c>
      <c r="I67" s="307" t="s">
        <v>948</v>
      </c>
      <c r="J67" s="315">
        <v>1</v>
      </c>
      <c r="K67" s="305" t="s">
        <v>571</v>
      </c>
      <c r="L67" s="715"/>
      <c r="M67" s="553"/>
    </row>
    <row r="68" spans="1:13" ht="27.75" customHeight="1">
      <c r="A68" s="553"/>
      <c r="B68" s="553"/>
      <c r="C68" s="553"/>
      <c r="D68" s="315">
        <v>9</v>
      </c>
      <c r="E68" s="410" t="s">
        <v>124</v>
      </c>
      <c r="F68" s="723"/>
      <c r="G68" s="191"/>
      <c r="H68" s="305" t="s">
        <v>128</v>
      </c>
      <c r="I68" s="307" t="s">
        <v>949</v>
      </c>
      <c r="J68" s="315">
        <v>1</v>
      </c>
      <c r="K68" s="315">
        <v>1</v>
      </c>
      <c r="L68" s="715"/>
      <c r="M68" s="553"/>
    </row>
    <row r="69" spans="1:13" ht="27.75" customHeight="1">
      <c r="A69" s="553"/>
      <c r="B69" s="553"/>
      <c r="C69" s="553"/>
      <c r="D69" s="315">
        <v>10</v>
      </c>
      <c r="E69" s="307" t="s">
        <v>951</v>
      </c>
      <c r="F69" s="723"/>
      <c r="G69" s="191"/>
      <c r="H69" s="305" t="s">
        <v>854</v>
      </c>
      <c r="I69" s="307" t="s">
        <v>127</v>
      </c>
      <c r="J69" s="315">
        <v>1</v>
      </c>
      <c r="K69" s="315">
        <v>1</v>
      </c>
      <c r="L69" s="715"/>
      <c r="M69" s="553"/>
    </row>
    <row r="70" spans="1:13" ht="27.75" customHeight="1">
      <c r="A70" s="553"/>
      <c r="B70" s="553"/>
      <c r="C70" s="553"/>
      <c r="D70" s="315">
        <v>11</v>
      </c>
      <c r="E70" s="307" t="s">
        <v>121</v>
      </c>
      <c r="F70" s="723"/>
      <c r="G70" s="191"/>
      <c r="H70" s="281" t="s">
        <v>855</v>
      </c>
      <c r="I70" s="310" t="s">
        <v>576</v>
      </c>
      <c r="J70" s="191">
        <v>1</v>
      </c>
      <c r="K70" s="191" t="s">
        <v>571</v>
      </c>
      <c r="L70" s="715"/>
      <c r="M70" s="553"/>
    </row>
    <row r="71" spans="1:13" s="344" customFormat="1" ht="24.75" customHeight="1">
      <c r="A71" s="553"/>
      <c r="B71" s="553"/>
      <c r="C71" s="553"/>
      <c r="D71" s="315">
        <v>12</v>
      </c>
      <c r="E71" s="310" t="s">
        <v>134</v>
      </c>
      <c r="F71" s="723"/>
      <c r="G71" s="191"/>
      <c r="H71" s="191">
        <v>10.75</v>
      </c>
      <c r="I71" s="310" t="s">
        <v>112</v>
      </c>
      <c r="J71" s="191">
        <v>1</v>
      </c>
      <c r="K71" s="281" t="s">
        <v>139</v>
      </c>
      <c r="L71" s="715"/>
      <c r="M71" s="553"/>
    </row>
    <row r="72" spans="1:13" s="344" customFormat="1" ht="24.75" customHeight="1">
      <c r="A72" s="553"/>
      <c r="B72" s="553"/>
      <c r="C72" s="553"/>
      <c r="D72" s="315">
        <v>13</v>
      </c>
      <c r="E72" s="282" t="s">
        <v>157</v>
      </c>
      <c r="F72" s="723"/>
      <c r="G72" s="191"/>
      <c r="H72" s="281" t="s">
        <v>598</v>
      </c>
      <c r="I72" s="282" t="s">
        <v>950</v>
      </c>
      <c r="J72" s="191">
        <v>1</v>
      </c>
      <c r="K72" s="281" t="s">
        <v>139</v>
      </c>
      <c r="L72" s="715"/>
      <c r="M72" s="553"/>
    </row>
    <row r="73" spans="1:13" s="344" customFormat="1" ht="24.75" customHeight="1">
      <c r="A73" s="553"/>
      <c r="B73" s="553"/>
      <c r="C73" s="553"/>
      <c r="D73" s="315">
        <v>14</v>
      </c>
      <c r="E73" s="310" t="s">
        <v>133</v>
      </c>
      <c r="F73" s="723"/>
      <c r="G73" s="191"/>
      <c r="H73" s="281" t="s">
        <v>952</v>
      </c>
      <c r="I73" s="310" t="s">
        <v>574</v>
      </c>
      <c r="J73" s="191">
        <v>1</v>
      </c>
      <c r="K73" s="281" t="s">
        <v>139</v>
      </c>
      <c r="L73" s="715"/>
      <c r="M73" s="553"/>
    </row>
    <row r="74" spans="1:13" s="344" customFormat="1" ht="24.75" customHeight="1">
      <c r="A74" s="553"/>
      <c r="B74" s="553"/>
      <c r="C74" s="553"/>
      <c r="D74" s="315">
        <v>15</v>
      </c>
      <c r="E74" s="310" t="s">
        <v>133</v>
      </c>
      <c r="F74" s="723"/>
      <c r="G74" s="191"/>
      <c r="H74" s="191" t="s">
        <v>589</v>
      </c>
      <c r="I74" s="310" t="s">
        <v>574</v>
      </c>
      <c r="J74" s="191">
        <v>1</v>
      </c>
      <c r="K74" s="281" t="s">
        <v>139</v>
      </c>
      <c r="L74" s="715"/>
      <c r="M74" s="553"/>
    </row>
    <row r="75" spans="1:13" s="344" customFormat="1" ht="24.75" customHeight="1">
      <c r="A75" s="553"/>
      <c r="B75" s="553"/>
      <c r="C75" s="553"/>
      <c r="D75" s="315">
        <v>16</v>
      </c>
      <c r="E75" s="310" t="s">
        <v>441</v>
      </c>
      <c r="F75" s="723"/>
      <c r="G75" s="191"/>
      <c r="H75" s="191" t="s">
        <v>591</v>
      </c>
      <c r="I75" s="310" t="s">
        <v>575</v>
      </c>
      <c r="J75" s="191">
        <v>1</v>
      </c>
      <c r="K75" s="191" t="s">
        <v>139</v>
      </c>
      <c r="L75" s="715"/>
      <c r="M75" s="553"/>
    </row>
    <row r="76" spans="1:13" s="344" customFormat="1" ht="24.75" customHeight="1">
      <c r="A76" s="553"/>
      <c r="B76" s="553"/>
      <c r="C76" s="553"/>
      <c r="D76" s="315">
        <v>17</v>
      </c>
      <c r="E76" s="310" t="s">
        <v>441</v>
      </c>
      <c r="F76" s="723"/>
      <c r="G76" s="191"/>
      <c r="H76" s="191" t="s">
        <v>452</v>
      </c>
      <c r="I76" s="282" t="s">
        <v>953</v>
      </c>
      <c r="J76" s="191">
        <v>1</v>
      </c>
      <c r="K76" s="191" t="s">
        <v>139</v>
      </c>
      <c r="L76" s="715"/>
      <c r="M76" s="553"/>
    </row>
    <row r="77" spans="1:13" s="344" customFormat="1" ht="24.75" customHeight="1">
      <c r="A77" s="553"/>
      <c r="B77" s="553"/>
      <c r="C77" s="553"/>
      <c r="D77" s="315">
        <v>15</v>
      </c>
      <c r="E77" s="710" t="s">
        <v>1003</v>
      </c>
      <c r="F77" s="310" t="s">
        <v>577</v>
      </c>
      <c r="G77" s="191"/>
      <c r="H77" s="281" t="s">
        <v>862</v>
      </c>
      <c r="I77" s="310" t="s">
        <v>551</v>
      </c>
      <c r="J77" s="553">
        <v>1</v>
      </c>
      <c r="K77" s="553" t="s">
        <v>139</v>
      </c>
      <c r="L77" s="681" t="s">
        <v>578</v>
      </c>
      <c r="M77" s="553"/>
    </row>
    <row r="78" spans="1:13" s="344" customFormat="1" ht="24.75" customHeight="1">
      <c r="A78" s="553"/>
      <c r="B78" s="553"/>
      <c r="C78" s="553"/>
      <c r="D78" s="315">
        <v>16</v>
      </c>
      <c r="E78" s="553"/>
      <c r="F78" s="310" t="s">
        <v>547</v>
      </c>
      <c r="G78" s="191"/>
      <c r="H78" s="281" t="s">
        <v>863</v>
      </c>
      <c r="I78" s="310" t="s">
        <v>567</v>
      </c>
      <c r="J78" s="553"/>
      <c r="K78" s="553"/>
      <c r="L78" s="681"/>
      <c r="M78" s="553"/>
    </row>
    <row r="79" spans="1:13" s="344" customFormat="1" ht="24.75" customHeight="1">
      <c r="A79" s="553"/>
      <c r="B79" s="553"/>
      <c r="C79" s="553"/>
      <c r="D79" s="315">
        <v>17</v>
      </c>
      <c r="E79" s="553"/>
      <c r="F79" s="310" t="s">
        <v>579</v>
      </c>
      <c r="G79" s="191"/>
      <c r="H79" s="281" t="s">
        <v>996</v>
      </c>
      <c r="I79" s="282" t="s">
        <v>998</v>
      </c>
      <c r="J79" s="553"/>
      <c r="K79" s="553"/>
      <c r="L79" s="681"/>
      <c r="M79" s="553"/>
    </row>
    <row r="80" spans="1:13" s="344" customFormat="1" ht="24.75" customHeight="1">
      <c r="A80" s="553"/>
      <c r="B80" s="553"/>
      <c r="C80" s="553"/>
      <c r="D80" s="315">
        <v>18</v>
      </c>
      <c r="E80" s="553"/>
      <c r="F80" s="310" t="s">
        <v>546</v>
      </c>
      <c r="G80" s="191"/>
      <c r="H80" s="281" t="s">
        <v>997</v>
      </c>
      <c r="I80" s="282" t="s">
        <v>998</v>
      </c>
      <c r="J80" s="553"/>
      <c r="K80" s="553"/>
      <c r="L80" s="681"/>
      <c r="M80" s="553"/>
    </row>
    <row r="81" spans="1:13" s="344" customFormat="1" ht="24.75" customHeight="1">
      <c r="A81" s="553"/>
      <c r="B81" s="553"/>
      <c r="C81" s="553"/>
      <c r="D81" s="315">
        <v>19</v>
      </c>
      <c r="E81" s="553"/>
      <c r="F81" s="310" t="s">
        <v>580</v>
      </c>
      <c r="G81" s="191"/>
      <c r="H81" s="411" t="s">
        <v>866</v>
      </c>
      <c r="I81" s="310" t="s">
        <v>551</v>
      </c>
      <c r="J81" s="553"/>
      <c r="K81" s="553"/>
      <c r="L81" s="681"/>
      <c r="M81" s="553"/>
    </row>
    <row r="82" spans="1:13" s="344" customFormat="1" ht="24.75" customHeight="1">
      <c r="A82" s="553"/>
      <c r="B82" s="553"/>
      <c r="C82" s="553"/>
      <c r="D82" s="315">
        <v>20</v>
      </c>
      <c r="E82" s="553"/>
      <c r="F82" s="310" t="s">
        <v>581</v>
      </c>
      <c r="G82" s="191"/>
      <c r="H82" s="281" t="s">
        <v>999</v>
      </c>
      <c r="I82" s="310" t="s">
        <v>551</v>
      </c>
      <c r="J82" s="553"/>
      <c r="K82" s="553"/>
      <c r="L82" s="681"/>
      <c r="M82" s="553"/>
    </row>
    <row r="83" spans="1:13" s="344" customFormat="1" ht="24.75" customHeight="1">
      <c r="A83" s="553"/>
      <c r="B83" s="553"/>
      <c r="C83" s="553"/>
      <c r="D83" s="315">
        <v>21</v>
      </c>
      <c r="E83" s="553"/>
      <c r="F83" s="310" t="s">
        <v>582</v>
      </c>
      <c r="G83" s="191"/>
      <c r="H83" s="281" t="s">
        <v>863</v>
      </c>
      <c r="I83" s="310" t="s">
        <v>567</v>
      </c>
      <c r="J83" s="553"/>
      <c r="K83" s="553"/>
      <c r="L83" s="681"/>
      <c r="M83" s="553"/>
    </row>
    <row r="84" spans="1:13" s="344" customFormat="1" ht="24.75" customHeight="1">
      <c r="A84" s="553"/>
      <c r="B84" s="553"/>
      <c r="C84" s="553"/>
      <c r="D84" s="315">
        <v>22</v>
      </c>
      <c r="E84" s="553"/>
      <c r="F84" s="310" t="s">
        <v>579</v>
      </c>
      <c r="G84" s="191"/>
      <c r="H84" s="281" t="s">
        <v>867</v>
      </c>
      <c r="I84" s="282" t="s">
        <v>998</v>
      </c>
      <c r="J84" s="553"/>
      <c r="K84" s="553"/>
      <c r="L84" s="681"/>
      <c r="M84" s="553"/>
    </row>
    <row r="85" spans="1:13" s="344" customFormat="1" ht="24.75" customHeight="1">
      <c r="A85" s="553"/>
      <c r="B85" s="553"/>
      <c r="C85" s="553"/>
      <c r="D85" s="315">
        <v>23</v>
      </c>
      <c r="E85" s="553"/>
      <c r="F85" s="310" t="s">
        <v>546</v>
      </c>
      <c r="G85" s="191"/>
      <c r="H85" s="281" t="s">
        <v>1000</v>
      </c>
      <c r="I85" s="282" t="s">
        <v>998</v>
      </c>
      <c r="J85" s="553"/>
      <c r="K85" s="553"/>
      <c r="L85" s="681"/>
      <c r="M85" s="553"/>
    </row>
    <row r="86" spans="1:13" s="344" customFormat="1" ht="24.75" customHeight="1">
      <c r="A86" s="553"/>
      <c r="B86" s="553"/>
      <c r="C86" s="553"/>
      <c r="D86" s="315">
        <v>24</v>
      </c>
      <c r="E86" s="553"/>
      <c r="F86" s="310" t="s">
        <v>583</v>
      </c>
      <c r="G86" s="191"/>
      <c r="H86" s="191" t="s">
        <v>777</v>
      </c>
      <c r="I86" s="310" t="s">
        <v>567</v>
      </c>
      <c r="J86" s="553"/>
      <c r="K86" s="553"/>
      <c r="L86" s="681"/>
      <c r="M86" s="553"/>
    </row>
    <row r="87" spans="1:13" s="344" customFormat="1" ht="24.75" customHeight="1">
      <c r="A87" s="553"/>
      <c r="B87" s="553"/>
      <c r="C87" s="553"/>
      <c r="D87" s="315">
        <v>25</v>
      </c>
      <c r="E87" s="553"/>
      <c r="F87" s="310" t="s">
        <v>579</v>
      </c>
      <c r="G87" s="191"/>
      <c r="H87" s="281" t="s">
        <v>1001</v>
      </c>
      <c r="I87" s="282" t="s">
        <v>998</v>
      </c>
      <c r="J87" s="553"/>
      <c r="K87" s="553"/>
      <c r="L87" s="681"/>
      <c r="M87" s="553"/>
    </row>
    <row r="88" spans="1:13" s="344" customFormat="1" ht="24.75" customHeight="1">
      <c r="A88" s="553"/>
      <c r="B88" s="553"/>
      <c r="C88" s="553"/>
      <c r="D88" s="315">
        <v>26</v>
      </c>
      <c r="E88" s="553"/>
      <c r="F88" s="310" t="s">
        <v>547</v>
      </c>
      <c r="G88" s="191"/>
      <c r="H88" s="281" t="s">
        <v>869</v>
      </c>
      <c r="I88" s="282" t="s">
        <v>998</v>
      </c>
      <c r="J88" s="553"/>
      <c r="K88" s="553"/>
      <c r="L88" s="681"/>
      <c r="M88" s="553"/>
    </row>
    <row r="89" spans="1:13" s="344" customFormat="1" ht="24.75" customHeight="1">
      <c r="A89" s="553"/>
      <c r="B89" s="553"/>
      <c r="C89" s="553"/>
      <c r="D89" s="315">
        <v>27</v>
      </c>
      <c r="E89" s="553"/>
      <c r="F89" s="310" t="s">
        <v>584</v>
      </c>
      <c r="G89" s="191"/>
      <c r="H89" s="191" t="s">
        <v>778</v>
      </c>
      <c r="I89" s="310" t="s">
        <v>551</v>
      </c>
      <c r="J89" s="553"/>
      <c r="K89" s="553"/>
      <c r="L89" s="681"/>
      <c r="M89" s="553"/>
    </row>
    <row r="90" spans="1:13" ht="13.5" customHeight="1" thickBot="1">
      <c r="A90" s="139"/>
      <c r="M90" s="160"/>
    </row>
    <row r="91" spans="1:13" ht="15.75" customHeight="1" thickBot="1">
      <c r="A91" s="619" t="s">
        <v>86</v>
      </c>
      <c r="B91" s="620"/>
      <c r="C91" s="324" t="s">
        <v>87</v>
      </c>
      <c r="D91" s="619" t="s">
        <v>88</v>
      </c>
      <c r="E91" s="620"/>
      <c r="F91" s="621" t="s">
        <v>1069</v>
      </c>
      <c r="G91" s="622"/>
      <c r="H91" s="622"/>
      <c r="I91" s="623"/>
      <c r="J91" s="666" t="s">
        <v>715</v>
      </c>
      <c r="K91" s="667"/>
      <c r="L91" s="621" t="s">
        <v>1071</v>
      </c>
      <c r="M91" s="623"/>
    </row>
    <row r="92" spans="1:13" ht="15.75" customHeight="1" thickBot="1">
      <c r="A92" s="614" t="s">
        <v>713</v>
      </c>
      <c r="B92" s="614"/>
      <c r="C92" s="614"/>
      <c r="D92" s="614"/>
      <c r="E92" s="614"/>
      <c r="F92" s="624"/>
      <c r="G92" s="625"/>
      <c r="H92" s="625"/>
      <c r="I92" s="626"/>
      <c r="J92" s="668"/>
      <c r="K92" s="669"/>
      <c r="L92" s="624"/>
      <c r="M92" s="626"/>
    </row>
    <row r="93" spans="1:13" ht="15.75" customHeight="1" thickBot="1">
      <c r="A93" s="614" t="s">
        <v>851</v>
      </c>
      <c r="B93" s="614"/>
      <c r="C93" s="614"/>
      <c r="D93" s="614"/>
      <c r="E93" s="614"/>
      <c r="F93" s="614" t="s">
        <v>920</v>
      </c>
      <c r="G93" s="614"/>
      <c r="H93" s="614"/>
      <c r="I93" s="614"/>
      <c r="J93" s="614" t="s">
        <v>89</v>
      </c>
      <c r="K93" s="614"/>
      <c r="L93" s="614"/>
      <c r="M93" s="614"/>
    </row>
    <row r="94" spans="1:13" ht="15.75" customHeight="1" thickBot="1">
      <c r="A94" s="614" t="s">
        <v>714</v>
      </c>
      <c r="B94" s="614"/>
      <c r="C94" s="614"/>
      <c r="D94" s="614"/>
      <c r="E94" s="614"/>
      <c r="F94" s="614" t="s">
        <v>1070</v>
      </c>
      <c r="G94" s="614"/>
      <c r="H94" s="614"/>
      <c r="I94" s="614"/>
      <c r="J94" s="614" t="s">
        <v>90</v>
      </c>
      <c r="K94" s="614"/>
      <c r="L94" s="614"/>
      <c r="M94" s="614"/>
    </row>
    <row r="95" spans="1:13" ht="15.75" customHeight="1" thickBot="1">
      <c r="A95" s="619" t="s">
        <v>1072</v>
      </c>
      <c r="B95" s="648"/>
      <c r="C95" s="648"/>
      <c r="D95" s="649"/>
      <c r="E95" s="650"/>
      <c r="F95" s="646" t="s">
        <v>91</v>
      </c>
      <c r="G95" s="646"/>
      <c r="H95" s="646"/>
      <c r="I95" s="646"/>
      <c r="J95" s="646" t="s">
        <v>91</v>
      </c>
      <c r="K95" s="646"/>
      <c r="L95" s="646"/>
      <c r="M95" s="646"/>
    </row>
    <row r="96" spans="1:13" ht="16.5" thickBot="1">
      <c r="A96" s="631" t="s">
        <v>92</v>
      </c>
      <c r="B96" s="637" t="s">
        <v>93</v>
      </c>
      <c r="C96" s="637" t="s">
        <v>94</v>
      </c>
      <c r="D96" s="637" t="s">
        <v>95</v>
      </c>
      <c r="E96" s="637"/>
      <c r="F96" s="637"/>
      <c r="G96" s="637" t="s">
        <v>96</v>
      </c>
      <c r="H96" s="637" t="s">
        <v>97</v>
      </c>
      <c r="I96" s="637"/>
      <c r="J96" s="637"/>
      <c r="K96" s="637"/>
      <c r="L96" s="637"/>
      <c r="M96" s="631" t="s">
        <v>98</v>
      </c>
    </row>
    <row r="97" spans="1:13" ht="19.5" customHeight="1" thickBot="1">
      <c r="A97" s="647"/>
      <c r="B97" s="638"/>
      <c r="C97" s="638"/>
      <c r="D97" s="637" t="s">
        <v>99</v>
      </c>
      <c r="E97" s="637" t="s">
        <v>100</v>
      </c>
      <c r="F97" s="642" t="s">
        <v>101</v>
      </c>
      <c r="G97" s="640"/>
      <c r="H97" s="637" t="s">
        <v>102</v>
      </c>
      <c r="I97" s="637" t="s">
        <v>103</v>
      </c>
      <c r="J97" s="637" t="s">
        <v>104</v>
      </c>
      <c r="K97" s="637"/>
      <c r="L97" s="644" t="s">
        <v>105</v>
      </c>
      <c r="M97" s="632"/>
    </row>
    <row r="98" spans="1:13" ht="27.75" customHeight="1" thickBot="1">
      <c r="A98" s="713"/>
      <c r="B98" s="638"/>
      <c r="C98" s="638"/>
      <c r="D98" s="640"/>
      <c r="E98" s="638"/>
      <c r="F98" s="642"/>
      <c r="G98" s="640"/>
      <c r="H98" s="640"/>
      <c r="I98" s="638"/>
      <c r="J98" s="353" t="s">
        <v>106</v>
      </c>
      <c r="K98" s="353" t="s">
        <v>107</v>
      </c>
      <c r="L98" s="719"/>
      <c r="M98" s="686"/>
    </row>
    <row r="99" spans="1:13" ht="27.75" customHeight="1">
      <c r="A99" s="616">
        <v>60</v>
      </c>
      <c r="B99" s="599" t="s">
        <v>779</v>
      </c>
      <c r="C99" s="685" t="s">
        <v>1002</v>
      </c>
      <c r="D99" s="394">
        <v>1</v>
      </c>
      <c r="E99" s="412" t="s">
        <v>119</v>
      </c>
      <c r="F99" s="724"/>
      <c r="G99" s="354"/>
      <c r="H99" s="413" t="s">
        <v>137</v>
      </c>
      <c r="I99" s="412" t="s">
        <v>127</v>
      </c>
      <c r="J99" s="394">
        <v>1</v>
      </c>
      <c r="K99" s="394">
        <v>1</v>
      </c>
      <c r="L99" s="714" t="s">
        <v>125</v>
      </c>
      <c r="M99" s="599" t="s">
        <v>572</v>
      </c>
    </row>
    <row r="100" spans="1:13" ht="27.75" customHeight="1">
      <c r="A100" s="617"/>
      <c r="B100" s="553"/>
      <c r="C100" s="553"/>
      <c r="D100" s="315">
        <v>2</v>
      </c>
      <c r="E100" s="303" t="s">
        <v>124</v>
      </c>
      <c r="F100" s="724"/>
      <c r="G100" s="191"/>
      <c r="H100" s="305" t="s">
        <v>872</v>
      </c>
      <c r="I100" s="303" t="s">
        <v>129</v>
      </c>
      <c r="J100" s="315">
        <v>1</v>
      </c>
      <c r="K100" s="171">
        <v>1</v>
      </c>
      <c r="L100" s="715"/>
      <c r="M100" s="553"/>
    </row>
    <row r="101" spans="1:13" ht="27.75" customHeight="1">
      <c r="A101" s="617"/>
      <c r="B101" s="553"/>
      <c r="C101" s="553"/>
      <c r="D101" s="315">
        <v>3</v>
      </c>
      <c r="E101" s="303" t="s">
        <v>121</v>
      </c>
      <c r="F101" s="724"/>
      <c r="G101" s="191"/>
      <c r="H101" s="305" t="s">
        <v>914</v>
      </c>
      <c r="I101" s="307" t="s">
        <v>127</v>
      </c>
      <c r="J101" s="315">
        <v>1</v>
      </c>
      <c r="K101" s="171">
        <v>1</v>
      </c>
      <c r="L101" s="715"/>
      <c r="M101" s="553"/>
    </row>
    <row r="102" spans="1:13" ht="27.75" customHeight="1">
      <c r="A102" s="617"/>
      <c r="B102" s="553"/>
      <c r="C102" s="553"/>
      <c r="D102" s="315">
        <v>4</v>
      </c>
      <c r="E102" s="303" t="s">
        <v>120</v>
      </c>
      <c r="F102" s="724"/>
      <c r="G102" s="191" t="s">
        <v>513</v>
      </c>
      <c r="H102" s="171" t="s">
        <v>595</v>
      </c>
      <c r="I102" s="307" t="s">
        <v>169</v>
      </c>
      <c r="J102" s="315">
        <v>1</v>
      </c>
      <c r="K102" s="171">
        <v>1</v>
      </c>
      <c r="L102" s="715"/>
      <c r="M102" s="553"/>
    </row>
    <row r="103" spans="1:13" ht="27.75" customHeight="1">
      <c r="A103" s="617"/>
      <c r="B103" s="553"/>
      <c r="C103" s="553"/>
      <c r="D103" s="315">
        <v>5</v>
      </c>
      <c r="E103" s="282" t="s">
        <v>954</v>
      </c>
      <c r="F103" s="724"/>
      <c r="G103" s="191"/>
      <c r="H103" s="191">
        <v>0.03</v>
      </c>
      <c r="I103" s="282" t="s">
        <v>874</v>
      </c>
      <c r="J103" s="191">
        <v>1</v>
      </c>
      <c r="K103" s="281" t="s">
        <v>139</v>
      </c>
      <c r="L103" s="715"/>
      <c r="M103" s="553"/>
    </row>
    <row r="104" spans="1:13" ht="27.75" customHeight="1">
      <c r="A104" s="617"/>
      <c r="B104" s="553"/>
      <c r="C104" s="553"/>
      <c r="D104" s="315">
        <v>6</v>
      </c>
      <c r="E104" s="282" t="s">
        <v>955</v>
      </c>
      <c r="F104" s="724"/>
      <c r="G104" s="191"/>
      <c r="H104" s="191">
        <v>0.03</v>
      </c>
      <c r="I104" s="282" t="s">
        <v>874</v>
      </c>
      <c r="J104" s="191">
        <v>1</v>
      </c>
      <c r="K104" s="281" t="s">
        <v>139</v>
      </c>
      <c r="L104" s="715"/>
      <c r="M104" s="553"/>
    </row>
    <row r="105" spans="1:13" ht="27.75" customHeight="1">
      <c r="A105" s="617"/>
      <c r="B105" s="553"/>
      <c r="C105" s="553"/>
      <c r="D105" s="315">
        <v>7</v>
      </c>
      <c r="E105" s="410" t="s">
        <v>124</v>
      </c>
      <c r="F105" s="724"/>
      <c r="G105" s="191" t="s">
        <v>513</v>
      </c>
      <c r="H105" s="305" t="s">
        <v>957</v>
      </c>
      <c r="I105" s="307" t="s">
        <v>956</v>
      </c>
      <c r="J105" s="315">
        <v>1</v>
      </c>
      <c r="K105" s="315">
        <v>1</v>
      </c>
      <c r="L105" s="715"/>
      <c r="M105" s="553"/>
    </row>
    <row r="106" spans="1:13" ht="27.75" customHeight="1">
      <c r="A106" s="617"/>
      <c r="B106" s="553"/>
      <c r="C106" s="553"/>
      <c r="D106" s="315">
        <v>8</v>
      </c>
      <c r="E106" s="282" t="s">
        <v>121</v>
      </c>
      <c r="F106" s="724"/>
      <c r="G106" s="191"/>
      <c r="H106" s="171" t="s">
        <v>594</v>
      </c>
      <c r="I106" s="307" t="s">
        <v>575</v>
      </c>
      <c r="J106" s="315">
        <v>1</v>
      </c>
      <c r="K106" s="305" t="s">
        <v>139</v>
      </c>
      <c r="L106" s="715"/>
      <c r="M106" s="553"/>
    </row>
    <row r="107" spans="1:13" ht="27.75" customHeight="1">
      <c r="A107" s="617"/>
      <c r="B107" s="553"/>
      <c r="C107" s="553"/>
      <c r="D107" s="315">
        <v>9</v>
      </c>
      <c r="E107" s="307" t="s">
        <v>121</v>
      </c>
      <c r="F107" s="724"/>
      <c r="G107" s="191"/>
      <c r="H107" s="305" t="s">
        <v>856</v>
      </c>
      <c r="I107" s="303" t="s">
        <v>130</v>
      </c>
      <c r="J107" s="315">
        <v>1</v>
      </c>
      <c r="K107" s="305" t="s">
        <v>571</v>
      </c>
      <c r="L107" s="715"/>
      <c r="M107" s="553"/>
    </row>
    <row r="108" spans="1:13" ht="27.75" customHeight="1">
      <c r="A108" s="617"/>
      <c r="B108" s="553"/>
      <c r="C108" s="553"/>
      <c r="D108" s="315">
        <v>10</v>
      </c>
      <c r="E108" s="307" t="s">
        <v>958</v>
      </c>
      <c r="F108" s="724"/>
      <c r="G108" s="191" t="s">
        <v>513</v>
      </c>
      <c r="H108" s="171" t="s">
        <v>593</v>
      </c>
      <c r="I108" s="303" t="s">
        <v>130</v>
      </c>
      <c r="J108" s="315">
        <v>1</v>
      </c>
      <c r="K108" s="305" t="s">
        <v>571</v>
      </c>
      <c r="L108" s="715"/>
      <c r="M108" s="553"/>
    </row>
    <row r="109" spans="1:13" ht="27.75" customHeight="1">
      <c r="A109" s="617"/>
      <c r="B109" s="553"/>
      <c r="C109" s="553"/>
      <c r="D109" s="315">
        <v>11</v>
      </c>
      <c r="E109" s="310" t="s">
        <v>133</v>
      </c>
      <c r="F109" s="724"/>
      <c r="G109" s="191"/>
      <c r="H109" s="191" t="s">
        <v>592</v>
      </c>
      <c r="I109" s="282" t="s">
        <v>959</v>
      </c>
      <c r="J109" s="191">
        <v>1</v>
      </c>
      <c r="K109" s="191" t="s">
        <v>139</v>
      </c>
      <c r="L109" s="715"/>
      <c r="M109" s="553"/>
    </row>
    <row r="110" spans="1:13" ht="27.75" customHeight="1">
      <c r="A110" s="617"/>
      <c r="B110" s="553"/>
      <c r="C110" s="553"/>
      <c r="D110" s="315">
        <v>12</v>
      </c>
      <c r="E110" s="310" t="s">
        <v>133</v>
      </c>
      <c r="F110" s="724"/>
      <c r="G110" s="191"/>
      <c r="H110" s="191" t="s">
        <v>592</v>
      </c>
      <c r="I110" s="282" t="s">
        <v>959</v>
      </c>
      <c r="J110" s="191">
        <v>1</v>
      </c>
      <c r="K110" s="191" t="s">
        <v>139</v>
      </c>
      <c r="L110" s="715"/>
      <c r="M110" s="553"/>
    </row>
    <row r="111" spans="1:13" ht="27.75" customHeight="1">
      <c r="A111" s="617"/>
      <c r="B111" s="553"/>
      <c r="C111" s="553"/>
      <c r="D111" s="315">
        <v>13</v>
      </c>
      <c r="E111" s="307" t="s">
        <v>121</v>
      </c>
      <c r="F111" s="724"/>
      <c r="G111" s="191"/>
      <c r="H111" s="305" t="s">
        <v>915</v>
      </c>
      <c r="I111" s="307" t="s">
        <v>130</v>
      </c>
      <c r="J111" s="315">
        <v>1</v>
      </c>
      <c r="K111" s="305" t="s">
        <v>571</v>
      </c>
      <c r="L111" s="715"/>
      <c r="M111" s="553"/>
    </row>
    <row r="112" spans="1:13" ht="27.75" customHeight="1">
      <c r="A112" s="617"/>
      <c r="B112" s="553"/>
      <c r="C112" s="553"/>
      <c r="D112" s="315">
        <v>14</v>
      </c>
      <c r="E112" s="307" t="s">
        <v>960</v>
      </c>
      <c r="F112" s="724"/>
      <c r="G112" s="27"/>
      <c r="H112" s="414">
        <v>13.2</v>
      </c>
      <c r="I112" s="307" t="s">
        <v>130</v>
      </c>
      <c r="J112" s="305">
        <v>1</v>
      </c>
      <c r="K112" s="305" t="s">
        <v>139</v>
      </c>
      <c r="L112" s="715"/>
      <c r="M112" s="553"/>
    </row>
    <row r="113" spans="1:13" ht="27.75" customHeight="1">
      <c r="A113" s="617"/>
      <c r="B113" s="553"/>
      <c r="C113" s="553"/>
      <c r="D113" s="315">
        <v>15</v>
      </c>
      <c r="E113" s="310" t="s">
        <v>441</v>
      </c>
      <c r="F113" s="724"/>
      <c r="G113" s="191"/>
      <c r="H113" s="191" t="s">
        <v>452</v>
      </c>
      <c r="I113" s="282" t="s">
        <v>953</v>
      </c>
      <c r="J113" s="191">
        <v>1</v>
      </c>
      <c r="K113" s="191" t="s">
        <v>139</v>
      </c>
      <c r="L113" s="715"/>
      <c r="M113" s="553"/>
    </row>
    <row r="114" spans="1:13" ht="27.75" customHeight="1">
      <c r="A114" s="617"/>
      <c r="B114" s="553"/>
      <c r="C114" s="553"/>
      <c r="D114" s="315">
        <v>16</v>
      </c>
      <c r="E114" s="310" t="s">
        <v>133</v>
      </c>
      <c r="F114" s="724"/>
      <c r="G114" s="191"/>
      <c r="H114" s="191" t="s">
        <v>158</v>
      </c>
      <c r="I114" s="310" t="s">
        <v>573</v>
      </c>
      <c r="J114" s="191">
        <v>1</v>
      </c>
      <c r="K114" s="191" t="s">
        <v>139</v>
      </c>
      <c r="L114" s="715"/>
      <c r="M114" s="553"/>
    </row>
    <row r="115" spans="1:13" s="344" customFormat="1" ht="24.75" customHeight="1">
      <c r="A115" s="617"/>
      <c r="B115" s="553"/>
      <c r="C115" s="553"/>
      <c r="D115" s="315">
        <v>17</v>
      </c>
      <c r="E115" s="310" t="s">
        <v>123</v>
      </c>
      <c r="F115" s="724"/>
      <c r="G115" s="191"/>
      <c r="H115" s="191">
        <v>0.6</v>
      </c>
      <c r="I115" s="310" t="s">
        <v>596</v>
      </c>
      <c r="J115" s="191">
        <v>1</v>
      </c>
      <c r="K115" s="191" t="s">
        <v>139</v>
      </c>
      <c r="L115" s="715"/>
      <c r="M115" s="553"/>
    </row>
    <row r="116" spans="1:13" s="344" customFormat="1" ht="24.75" customHeight="1">
      <c r="A116" s="617"/>
      <c r="B116" s="553"/>
      <c r="C116" s="553"/>
      <c r="D116" s="315">
        <v>18</v>
      </c>
      <c r="E116" s="310" t="s">
        <v>124</v>
      </c>
      <c r="F116" s="724"/>
      <c r="G116" s="191"/>
      <c r="H116" s="191" t="s">
        <v>597</v>
      </c>
      <c r="I116" s="310" t="s">
        <v>575</v>
      </c>
      <c r="J116" s="191">
        <v>1</v>
      </c>
      <c r="K116" s="281" t="s">
        <v>139</v>
      </c>
      <c r="L116" s="715"/>
      <c r="M116" s="553"/>
    </row>
    <row r="117" spans="1:13" s="344" customFormat="1" ht="24.75" customHeight="1">
      <c r="A117" s="617"/>
      <c r="B117" s="553"/>
      <c r="C117" s="553"/>
      <c r="D117" s="315">
        <v>19</v>
      </c>
      <c r="E117" s="310" t="s">
        <v>157</v>
      </c>
      <c r="F117" s="725"/>
      <c r="G117" s="191"/>
      <c r="H117" s="191" t="s">
        <v>598</v>
      </c>
      <c r="I117" s="310" t="s">
        <v>575</v>
      </c>
      <c r="J117" s="191">
        <v>1</v>
      </c>
      <c r="K117" s="191" t="s">
        <v>139</v>
      </c>
      <c r="L117" s="715"/>
      <c r="M117" s="553"/>
    </row>
    <row r="118" spans="1:13" s="344" customFormat="1" ht="24.75" customHeight="1">
      <c r="A118" s="617"/>
      <c r="B118" s="553"/>
      <c r="C118" s="553"/>
      <c r="D118" s="315">
        <v>20</v>
      </c>
      <c r="E118" s="600"/>
      <c r="F118" s="310" t="s">
        <v>577</v>
      </c>
      <c r="G118" s="191"/>
      <c r="H118" s="281" t="s">
        <v>1004</v>
      </c>
      <c r="I118" s="310" t="s">
        <v>551</v>
      </c>
      <c r="J118" s="553">
        <v>1</v>
      </c>
      <c r="K118" s="553" t="s">
        <v>139</v>
      </c>
      <c r="L118" s="681" t="s">
        <v>125</v>
      </c>
      <c r="M118" s="553"/>
    </row>
    <row r="119" spans="1:13" s="344" customFormat="1" ht="24.75" customHeight="1">
      <c r="A119" s="617"/>
      <c r="B119" s="553"/>
      <c r="C119" s="553"/>
      <c r="D119" s="315">
        <v>21</v>
      </c>
      <c r="E119" s="660"/>
      <c r="F119" s="310" t="s">
        <v>547</v>
      </c>
      <c r="G119" s="191"/>
      <c r="H119" s="281" t="s">
        <v>873</v>
      </c>
      <c r="I119" s="310" t="s">
        <v>567</v>
      </c>
      <c r="J119" s="553"/>
      <c r="K119" s="553"/>
      <c r="L119" s="681"/>
      <c r="M119" s="553"/>
    </row>
    <row r="120" spans="1:13" s="344" customFormat="1" ht="24.75" customHeight="1">
      <c r="A120" s="617"/>
      <c r="B120" s="553"/>
      <c r="C120" s="553"/>
      <c r="D120" s="315">
        <v>22</v>
      </c>
      <c r="E120" s="660"/>
      <c r="F120" s="310" t="s">
        <v>579</v>
      </c>
      <c r="G120" s="191"/>
      <c r="H120" s="281" t="s">
        <v>864</v>
      </c>
      <c r="I120" s="310" t="s">
        <v>782</v>
      </c>
      <c r="J120" s="553"/>
      <c r="K120" s="553"/>
      <c r="L120" s="681"/>
      <c r="M120" s="553"/>
    </row>
    <row r="121" spans="1:13" s="344" customFormat="1" ht="24.75" customHeight="1">
      <c r="A121" s="617"/>
      <c r="B121" s="553"/>
      <c r="C121" s="553"/>
      <c r="D121" s="315">
        <v>23</v>
      </c>
      <c r="E121" s="660"/>
      <c r="F121" s="310" t="s">
        <v>546</v>
      </c>
      <c r="G121" s="191"/>
      <c r="H121" s="281" t="s">
        <v>865</v>
      </c>
      <c r="I121" s="310" t="s">
        <v>782</v>
      </c>
      <c r="J121" s="553"/>
      <c r="K121" s="553"/>
      <c r="L121" s="681"/>
      <c r="M121" s="553"/>
    </row>
    <row r="122" spans="1:13" s="344" customFormat="1" ht="24.75" customHeight="1">
      <c r="A122" s="617"/>
      <c r="B122" s="553"/>
      <c r="C122" s="553"/>
      <c r="D122" s="315">
        <v>24</v>
      </c>
      <c r="E122" s="660"/>
      <c r="F122" s="310" t="s">
        <v>580</v>
      </c>
      <c r="G122" s="191"/>
      <c r="H122" s="411" t="s">
        <v>875</v>
      </c>
      <c r="I122" s="310" t="s">
        <v>551</v>
      </c>
      <c r="J122" s="553"/>
      <c r="K122" s="553"/>
      <c r="L122" s="681"/>
      <c r="M122" s="553"/>
    </row>
    <row r="123" spans="1:13" s="344" customFormat="1" ht="24.75" customHeight="1">
      <c r="A123" s="617"/>
      <c r="B123" s="553"/>
      <c r="C123" s="553"/>
      <c r="D123" s="315">
        <v>25</v>
      </c>
      <c r="E123" s="660"/>
      <c r="F123" s="310" t="s">
        <v>581</v>
      </c>
      <c r="G123" s="191"/>
      <c r="H123" s="281" t="s">
        <v>876</v>
      </c>
      <c r="I123" s="310" t="s">
        <v>551</v>
      </c>
      <c r="J123" s="553"/>
      <c r="K123" s="553"/>
      <c r="L123" s="681"/>
      <c r="M123" s="553"/>
    </row>
    <row r="124" spans="1:13" s="344" customFormat="1" ht="24.75" customHeight="1">
      <c r="A124" s="617"/>
      <c r="B124" s="553"/>
      <c r="C124" s="553"/>
      <c r="D124" s="315">
        <v>26</v>
      </c>
      <c r="E124" s="660"/>
      <c r="F124" s="310" t="s">
        <v>582</v>
      </c>
      <c r="G124" s="191"/>
      <c r="H124" s="281" t="s">
        <v>877</v>
      </c>
      <c r="I124" s="310" t="s">
        <v>567</v>
      </c>
      <c r="J124" s="553"/>
      <c r="K124" s="553"/>
      <c r="L124" s="681"/>
      <c r="M124" s="553"/>
    </row>
    <row r="125" spans="1:13" s="344" customFormat="1" ht="24.75" customHeight="1">
      <c r="A125" s="617"/>
      <c r="B125" s="553"/>
      <c r="C125" s="553"/>
      <c r="D125" s="315">
        <v>27</v>
      </c>
      <c r="E125" s="660"/>
      <c r="F125" s="310" t="s">
        <v>579</v>
      </c>
      <c r="G125" s="191"/>
      <c r="H125" s="281" t="s">
        <v>878</v>
      </c>
      <c r="I125" s="282" t="s">
        <v>998</v>
      </c>
      <c r="J125" s="553"/>
      <c r="K125" s="553"/>
      <c r="L125" s="681"/>
      <c r="M125" s="553"/>
    </row>
    <row r="126" spans="1:13" s="344" customFormat="1" ht="24.75" customHeight="1">
      <c r="A126" s="617"/>
      <c r="B126" s="553"/>
      <c r="C126" s="553"/>
      <c r="D126" s="315">
        <v>28</v>
      </c>
      <c r="E126" s="660"/>
      <c r="F126" s="310" t="s">
        <v>546</v>
      </c>
      <c r="G126" s="191"/>
      <c r="H126" s="281" t="s">
        <v>879</v>
      </c>
      <c r="I126" s="282" t="s">
        <v>998</v>
      </c>
      <c r="J126" s="553"/>
      <c r="K126" s="553"/>
      <c r="L126" s="681"/>
      <c r="M126" s="553"/>
    </row>
    <row r="127" spans="1:13" s="344" customFormat="1" ht="24.75" customHeight="1">
      <c r="A127" s="617"/>
      <c r="B127" s="553"/>
      <c r="C127" s="553"/>
      <c r="D127" s="315">
        <v>29</v>
      </c>
      <c r="E127" s="660"/>
      <c r="F127" s="310" t="s">
        <v>581</v>
      </c>
      <c r="G127" s="191"/>
      <c r="H127" s="191" t="s">
        <v>780</v>
      </c>
      <c r="I127" s="310" t="s">
        <v>551</v>
      </c>
      <c r="J127" s="553"/>
      <c r="K127" s="553"/>
      <c r="L127" s="681"/>
      <c r="M127" s="553"/>
    </row>
    <row r="128" spans="1:13" s="344" customFormat="1" ht="24.75" customHeight="1">
      <c r="A128" s="617"/>
      <c r="B128" s="553"/>
      <c r="C128" s="553"/>
      <c r="D128" s="315">
        <v>30</v>
      </c>
      <c r="E128" s="660"/>
      <c r="F128" s="310" t="s">
        <v>582</v>
      </c>
      <c r="G128" s="191"/>
      <c r="H128" s="281" t="s">
        <v>877</v>
      </c>
      <c r="I128" s="310" t="s">
        <v>567</v>
      </c>
      <c r="J128" s="553"/>
      <c r="K128" s="553"/>
      <c r="L128" s="681"/>
      <c r="M128" s="553"/>
    </row>
    <row r="129" spans="1:13" s="344" customFormat="1" ht="24.75" customHeight="1">
      <c r="A129" s="617"/>
      <c r="B129" s="553"/>
      <c r="C129" s="553"/>
      <c r="D129" s="315">
        <v>31</v>
      </c>
      <c r="E129" s="660"/>
      <c r="F129" s="310" t="s">
        <v>579</v>
      </c>
      <c r="G129" s="191"/>
      <c r="H129" s="281" t="s">
        <v>868</v>
      </c>
      <c r="I129" s="282" t="s">
        <v>998</v>
      </c>
      <c r="J129" s="553"/>
      <c r="K129" s="553"/>
      <c r="L129" s="681"/>
      <c r="M129" s="553"/>
    </row>
    <row r="130" spans="1:13" s="344" customFormat="1" ht="31.5" customHeight="1" thickBot="1">
      <c r="A130" s="618"/>
      <c r="B130" s="553"/>
      <c r="C130" s="553"/>
      <c r="D130" s="315">
        <v>32</v>
      </c>
      <c r="E130" s="599"/>
      <c r="F130" s="310" t="s">
        <v>546</v>
      </c>
      <c r="G130" s="191"/>
      <c r="H130" s="415" t="s">
        <v>865</v>
      </c>
      <c r="I130" s="282" t="s">
        <v>998</v>
      </c>
      <c r="J130" s="553"/>
      <c r="K130" s="553"/>
      <c r="L130" s="681"/>
      <c r="M130" s="553"/>
    </row>
    <row r="131" spans="1:13" s="417" customFormat="1" ht="24.95" customHeight="1">
      <c r="A131" s="633" t="s">
        <v>847</v>
      </c>
      <c r="B131" s="599" t="s">
        <v>599</v>
      </c>
      <c r="C131" s="599" t="s">
        <v>600</v>
      </c>
      <c r="D131" s="394">
        <v>1</v>
      </c>
      <c r="E131" s="416" t="s">
        <v>601</v>
      </c>
      <c r="F131" s="412"/>
      <c r="G131" s="394"/>
      <c r="H131" s="396" t="s">
        <v>1083</v>
      </c>
      <c r="I131" s="416" t="s">
        <v>146</v>
      </c>
      <c r="J131" s="656">
        <v>1</v>
      </c>
      <c r="K131" s="627">
        <v>1</v>
      </c>
      <c r="L131" s="663" t="s">
        <v>125</v>
      </c>
      <c r="M131" s="684" t="s">
        <v>572</v>
      </c>
    </row>
    <row r="132" spans="1:13" s="417" customFormat="1" ht="24.95" customHeight="1">
      <c r="A132" s="682"/>
      <c r="B132" s="558"/>
      <c r="C132" s="558"/>
      <c r="D132" s="315">
        <v>2</v>
      </c>
      <c r="E132" s="721" t="s">
        <v>289</v>
      </c>
      <c r="F132" s="307" t="s">
        <v>1082</v>
      </c>
      <c r="G132" s="171"/>
      <c r="H132" s="171" t="s">
        <v>604</v>
      </c>
      <c r="I132" s="721" t="s">
        <v>289</v>
      </c>
      <c r="J132" s="580"/>
      <c r="K132" s="559"/>
      <c r="L132" s="558"/>
      <c r="M132" s="661"/>
    </row>
    <row r="133" spans="1:13" s="417" customFormat="1" ht="24.95" customHeight="1">
      <c r="A133" s="682"/>
      <c r="B133" s="558"/>
      <c r="C133" s="558"/>
      <c r="D133" s="315">
        <v>3</v>
      </c>
      <c r="E133" s="677"/>
      <c r="F133" s="410">
        <v>24</v>
      </c>
      <c r="G133" s="315"/>
      <c r="H133" s="171" t="s">
        <v>605</v>
      </c>
      <c r="I133" s="677"/>
      <c r="J133" s="580"/>
      <c r="K133" s="559"/>
      <c r="L133" s="558"/>
      <c r="M133" s="661"/>
    </row>
    <row r="134" spans="1:13" s="417" customFormat="1" ht="24.95" customHeight="1">
      <c r="A134" s="682"/>
      <c r="B134" s="558"/>
      <c r="C134" s="558"/>
      <c r="D134" s="315">
        <v>4</v>
      </c>
      <c r="E134" s="677"/>
      <c r="F134" s="303" t="s">
        <v>602</v>
      </c>
      <c r="G134" s="315"/>
      <c r="H134" s="171" t="s">
        <v>606</v>
      </c>
      <c r="I134" s="677"/>
      <c r="J134" s="580"/>
      <c r="K134" s="559"/>
      <c r="L134" s="558"/>
      <c r="M134" s="661"/>
    </row>
    <row r="135" spans="1:13" s="417" customFormat="1" ht="24.95" customHeight="1">
      <c r="A135" s="682"/>
      <c r="B135" s="558"/>
      <c r="C135" s="558"/>
      <c r="D135" s="315">
        <v>5</v>
      </c>
      <c r="E135" s="677"/>
      <c r="F135" s="410">
        <v>14</v>
      </c>
      <c r="G135" s="315"/>
      <c r="H135" s="171" t="s">
        <v>607</v>
      </c>
      <c r="I135" s="677"/>
      <c r="J135" s="580"/>
      <c r="K135" s="559"/>
      <c r="L135" s="558"/>
      <c r="M135" s="661"/>
    </row>
    <row r="136" spans="1:13" s="14" customFormat="1" ht="24.75" customHeight="1" thickBot="1">
      <c r="A136" s="683"/>
      <c r="B136" s="636"/>
      <c r="C136" s="636"/>
      <c r="D136" s="316">
        <v>6</v>
      </c>
      <c r="E136" s="678"/>
      <c r="F136" s="402" t="s">
        <v>603</v>
      </c>
      <c r="G136" s="316"/>
      <c r="H136" s="319" t="s">
        <v>608</v>
      </c>
      <c r="I136" s="678"/>
      <c r="J136" s="562"/>
      <c r="K136" s="561"/>
      <c r="L136" s="636"/>
      <c r="M136" s="662"/>
    </row>
    <row r="137" spans="1:13" ht="13.5" customHeight="1" thickBot="1">
      <c r="A137" s="139"/>
      <c r="M137" s="160"/>
    </row>
    <row r="138" spans="1:13" ht="15.75" customHeight="1" thickBot="1">
      <c r="A138" s="619" t="s">
        <v>86</v>
      </c>
      <c r="B138" s="620"/>
      <c r="C138" s="324" t="s">
        <v>87</v>
      </c>
      <c r="D138" s="619" t="s">
        <v>88</v>
      </c>
      <c r="E138" s="620"/>
      <c r="F138" s="621" t="s">
        <v>1069</v>
      </c>
      <c r="G138" s="622"/>
      <c r="H138" s="622"/>
      <c r="I138" s="623"/>
      <c r="J138" s="666" t="s">
        <v>715</v>
      </c>
      <c r="K138" s="667"/>
      <c r="L138" s="621" t="s">
        <v>1071</v>
      </c>
      <c r="M138" s="623"/>
    </row>
    <row r="139" spans="1:13" ht="15.75" customHeight="1" thickBot="1">
      <c r="A139" s="614" t="s">
        <v>713</v>
      </c>
      <c r="B139" s="614"/>
      <c r="C139" s="614"/>
      <c r="D139" s="614"/>
      <c r="E139" s="614"/>
      <c r="F139" s="624"/>
      <c r="G139" s="625"/>
      <c r="H139" s="625"/>
      <c r="I139" s="626"/>
      <c r="J139" s="668"/>
      <c r="K139" s="669"/>
      <c r="L139" s="624"/>
      <c r="M139" s="626"/>
    </row>
    <row r="140" spans="1:13" ht="15.75" customHeight="1" thickBot="1">
      <c r="A140" s="614" t="s">
        <v>851</v>
      </c>
      <c r="B140" s="614"/>
      <c r="C140" s="614"/>
      <c r="D140" s="614"/>
      <c r="E140" s="614"/>
      <c r="F140" s="614" t="s">
        <v>920</v>
      </c>
      <c r="G140" s="614"/>
      <c r="H140" s="614"/>
      <c r="I140" s="614"/>
      <c r="J140" s="614" t="s">
        <v>89</v>
      </c>
      <c r="K140" s="614"/>
      <c r="L140" s="614"/>
      <c r="M140" s="614"/>
    </row>
    <row r="141" spans="1:13" ht="15.75" customHeight="1" thickBot="1">
      <c r="A141" s="614" t="s">
        <v>714</v>
      </c>
      <c r="B141" s="614"/>
      <c r="C141" s="614"/>
      <c r="D141" s="614"/>
      <c r="E141" s="614"/>
      <c r="F141" s="614" t="s">
        <v>1070</v>
      </c>
      <c r="G141" s="614"/>
      <c r="H141" s="614"/>
      <c r="I141" s="614"/>
      <c r="J141" s="614" t="s">
        <v>90</v>
      </c>
      <c r="K141" s="614"/>
      <c r="L141" s="614"/>
      <c r="M141" s="614"/>
    </row>
    <row r="142" spans="1:13" ht="15.75" customHeight="1" thickBot="1">
      <c r="A142" s="619" t="s">
        <v>1072</v>
      </c>
      <c r="B142" s="648"/>
      <c r="C142" s="648"/>
      <c r="D142" s="649"/>
      <c r="E142" s="650"/>
      <c r="F142" s="646" t="s">
        <v>91</v>
      </c>
      <c r="G142" s="646"/>
      <c r="H142" s="646"/>
      <c r="I142" s="646"/>
      <c r="J142" s="646" t="s">
        <v>91</v>
      </c>
      <c r="K142" s="646"/>
      <c r="L142" s="646"/>
      <c r="M142" s="646"/>
    </row>
    <row r="143" spans="1:13" ht="16.5" thickBot="1">
      <c r="A143" s="631" t="s">
        <v>92</v>
      </c>
      <c r="B143" s="637" t="s">
        <v>93</v>
      </c>
      <c r="C143" s="637" t="s">
        <v>94</v>
      </c>
      <c r="D143" s="637" t="s">
        <v>95</v>
      </c>
      <c r="E143" s="637"/>
      <c r="F143" s="637"/>
      <c r="G143" s="637" t="s">
        <v>96</v>
      </c>
      <c r="H143" s="637" t="s">
        <v>97</v>
      </c>
      <c r="I143" s="637"/>
      <c r="J143" s="637"/>
      <c r="K143" s="637"/>
      <c r="L143" s="637"/>
      <c r="M143" s="631" t="s">
        <v>98</v>
      </c>
    </row>
    <row r="144" spans="1:13" ht="19.5" customHeight="1" thickBot="1">
      <c r="A144" s="647"/>
      <c r="B144" s="638"/>
      <c r="C144" s="638"/>
      <c r="D144" s="637" t="s">
        <v>99</v>
      </c>
      <c r="E144" s="637" t="s">
        <v>100</v>
      </c>
      <c r="F144" s="642" t="s">
        <v>101</v>
      </c>
      <c r="G144" s="640"/>
      <c r="H144" s="637" t="s">
        <v>102</v>
      </c>
      <c r="I144" s="637" t="s">
        <v>103</v>
      </c>
      <c r="J144" s="637" t="s">
        <v>104</v>
      </c>
      <c r="K144" s="637"/>
      <c r="L144" s="644" t="s">
        <v>105</v>
      </c>
      <c r="M144" s="632"/>
    </row>
    <row r="145" spans="1:16" ht="27.75" customHeight="1" thickBot="1">
      <c r="A145" s="647"/>
      <c r="B145" s="639"/>
      <c r="C145" s="639"/>
      <c r="D145" s="641"/>
      <c r="E145" s="639"/>
      <c r="F145" s="643"/>
      <c r="G145" s="641"/>
      <c r="H145" s="641"/>
      <c r="I145" s="639"/>
      <c r="J145" s="356" t="s">
        <v>106</v>
      </c>
      <c r="K145" s="356" t="s">
        <v>107</v>
      </c>
      <c r="L145" s="645"/>
      <c r="M145" s="632"/>
    </row>
    <row r="146" spans="1:16" s="172" customFormat="1" ht="24.95" customHeight="1">
      <c r="A146" s="726">
        <v>70</v>
      </c>
      <c r="B146" s="595" t="s">
        <v>880</v>
      </c>
      <c r="C146" s="595" t="s">
        <v>1005</v>
      </c>
      <c r="D146" s="330">
        <v>1</v>
      </c>
      <c r="E146" s="418" t="s">
        <v>142</v>
      </c>
      <c r="F146" s="604"/>
      <c r="G146" s="330"/>
      <c r="H146" s="330">
        <v>26</v>
      </c>
      <c r="I146" s="418" t="s">
        <v>143</v>
      </c>
      <c r="J146" s="330">
        <v>1</v>
      </c>
      <c r="K146" s="330" t="s">
        <v>139</v>
      </c>
      <c r="L146" s="598" t="s">
        <v>125</v>
      </c>
      <c r="M146" s="680" t="s">
        <v>572</v>
      </c>
    </row>
    <row r="147" spans="1:16" s="172" customFormat="1" ht="24.95" customHeight="1">
      <c r="A147" s="727"/>
      <c r="B147" s="596"/>
      <c r="C147" s="596"/>
      <c r="D147" s="413">
        <v>2</v>
      </c>
      <c r="E147" s="318" t="s">
        <v>145</v>
      </c>
      <c r="F147" s="602"/>
      <c r="G147" s="171"/>
      <c r="H147" s="171" t="s">
        <v>623</v>
      </c>
      <c r="I147" s="318" t="s">
        <v>112</v>
      </c>
      <c r="J147" s="171">
        <v>1</v>
      </c>
      <c r="K147" s="305" t="s">
        <v>139</v>
      </c>
      <c r="L147" s="599"/>
      <c r="M147" s="657"/>
    </row>
    <row r="148" spans="1:16" s="172" customFormat="1" ht="24.95" customHeight="1">
      <c r="A148" s="727"/>
      <c r="B148" s="596"/>
      <c r="C148" s="596"/>
      <c r="D148" s="171">
        <v>3</v>
      </c>
      <c r="E148" s="318" t="s">
        <v>621</v>
      </c>
      <c r="F148" s="602"/>
      <c r="G148" s="171" t="s">
        <v>513</v>
      </c>
      <c r="H148" s="171" t="s">
        <v>622</v>
      </c>
      <c r="I148" s="317" t="s">
        <v>966</v>
      </c>
      <c r="J148" s="171">
        <v>1</v>
      </c>
      <c r="K148" s="171">
        <v>1</v>
      </c>
      <c r="L148" s="553"/>
      <c r="M148" s="657"/>
      <c r="P148" s="334"/>
    </row>
    <row r="149" spans="1:16" s="172" customFormat="1" ht="24.95" customHeight="1">
      <c r="A149" s="727"/>
      <c r="B149" s="596"/>
      <c r="C149" s="596"/>
      <c r="D149" s="171">
        <v>4</v>
      </c>
      <c r="E149" s="317" t="s">
        <v>961</v>
      </c>
      <c r="F149" s="602"/>
      <c r="G149" s="171"/>
      <c r="H149" s="171">
        <v>0.03</v>
      </c>
      <c r="I149" s="317" t="s">
        <v>962</v>
      </c>
      <c r="J149" s="171">
        <v>1</v>
      </c>
      <c r="K149" s="171" t="s">
        <v>571</v>
      </c>
      <c r="L149" s="553"/>
      <c r="M149" s="657"/>
    </row>
    <row r="150" spans="1:16" s="344" customFormat="1" ht="24.75" customHeight="1">
      <c r="A150" s="727"/>
      <c r="B150" s="596"/>
      <c r="C150" s="596"/>
      <c r="D150" s="171">
        <v>5</v>
      </c>
      <c r="E150" s="318" t="s">
        <v>610</v>
      </c>
      <c r="F150" s="602"/>
      <c r="G150" s="171" t="s">
        <v>513</v>
      </c>
      <c r="H150" s="305" t="s">
        <v>1006</v>
      </c>
      <c r="I150" s="310" t="s">
        <v>612</v>
      </c>
      <c r="J150" s="191">
        <v>1</v>
      </c>
      <c r="K150" s="281" t="s">
        <v>586</v>
      </c>
      <c r="L150" s="553"/>
      <c r="M150" s="657"/>
    </row>
    <row r="151" spans="1:16" s="344" customFormat="1" ht="24.75" customHeight="1">
      <c r="A151" s="727"/>
      <c r="B151" s="596"/>
      <c r="C151" s="596"/>
      <c r="D151" s="171">
        <v>6</v>
      </c>
      <c r="E151" s="318" t="s">
        <v>148</v>
      </c>
      <c r="F151" s="602"/>
      <c r="G151" s="171"/>
      <c r="H151" s="171" t="s">
        <v>624</v>
      </c>
      <c r="I151" s="282" t="s">
        <v>953</v>
      </c>
      <c r="J151" s="191">
        <v>1</v>
      </c>
      <c r="K151" s="281" t="s">
        <v>139</v>
      </c>
      <c r="L151" s="553"/>
      <c r="M151" s="657"/>
    </row>
    <row r="152" spans="1:16" s="344" customFormat="1" ht="24.75" customHeight="1">
      <c r="A152" s="727"/>
      <c r="B152" s="596"/>
      <c r="C152" s="596"/>
      <c r="D152" s="171">
        <v>7</v>
      </c>
      <c r="E152" s="318" t="s">
        <v>613</v>
      </c>
      <c r="F152" s="627"/>
      <c r="G152" s="171"/>
      <c r="H152" s="171" t="s">
        <v>614</v>
      </c>
      <c r="I152" s="310" t="s">
        <v>146</v>
      </c>
      <c r="J152" s="191">
        <v>1</v>
      </c>
      <c r="K152" s="191">
        <v>1</v>
      </c>
      <c r="L152" s="553"/>
      <c r="M152" s="657"/>
    </row>
    <row r="153" spans="1:16" s="344" customFormat="1" ht="24.75" customHeight="1">
      <c r="A153" s="727"/>
      <c r="B153" s="596"/>
      <c r="C153" s="596"/>
      <c r="D153" s="171">
        <v>8</v>
      </c>
      <c r="E153" s="594"/>
      <c r="F153" s="318" t="s">
        <v>615</v>
      </c>
      <c r="G153" s="171"/>
      <c r="H153" s="305" t="s">
        <v>1007</v>
      </c>
      <c r="I153" s="311" t="s">
        <v>551</v>
      </c>
      <c r="J153" s="600">
        <v>1</v>
      </c>
      <c r="K153" s="600" t="s">
        <v>139</v>
      </c>
      <c r="L153" s="600" t="s">
        <v>125</v>
      </c>
      <c r="M153" s="657"/>
    </row>
    <row r="154" spans="1:16" s="344" customFormat="1" ht="24.75" customHeight="1">
      <c r="A154" s="727"/>
      <c r="B154" s="596"/>
      <c r="C154" s="596"/>
      <c r="D154" s="171">
        <v>9</v>
      </c>
      <c r="E154" s="602"/>
      <c r="F154" s="318" t="s">
        <v>547</v>
      </c>
      <c r="G154" s="171"/>
      <c r="H154" s="305" t="s">
        <v>1008</v>
      </c>
      <c r="I154" s="311" t="s">
        <v>616</v>
      </c>
      <c r="J154" s="660"/>
      <c r="K154" s="660"/>
      <c r="L154" s="660"/>
      <c r="M154" s="657"/>
    </row>
    <row r="155" spans="1:16" s="344" customFormat="1" ht="24.75" customHeight="1">
      <c r="A155" s="727"/>
      <c r="B155" s="596"/>
      <c r="C155" s="596"/>
      <c r="D155" s="171">
        <v>10</v>
      </c>
      <c r="E155" s="602"/>
      <c r="F155" s="318" t="s">
        <v>617</v>
      </c>
      <c r="G155" s="171"/>
      <c r="H155" s="171" t="s">
        <v>618</v>
      </c>
      <c r="I155" s="311" t="s">
        <v>619</v>
      </c>
      <c r="J155" s="660"/>
      <c r="K155" s="660"/>
      <c r="L155" s="660"/>
      <c r="M155" s="657"/>
    </row>
    <row r="156" spans="1:16" s="344" customFormat="1" ht="24.75" customHeight="1">
      <c r="A156" s="727"/>
      <c r="B156" s="596"/>
      <c r="C156" s="596"/>
      <c r="D156" s="171">
        <v>11</v>
      </c>
      <c r="E156" s="602"/>
      <c r="F156" s="318" t="s">
        <v>620</v>
      </c>
      <c r="G156" s="171"/>
      <c r="H156" s="171" t="s">
        <v>626</v>
      </c>
      <c r="I156" s="311" t="s">
        <v>781</v>
      </c>
      <c r="J156" s="660"/>
      <c r="K156" s="660"/>
      <c r="L156" s="660"/>
      <c r="M156" s="657"/>
    </row>
    <row r="157" spans="1:16" s="344" customFormat="1" ht="24.75" customHeight="1">
      <c r="A157" s="727"/>
      <c r="B157" s="596"/>
      <c r="C157" s="596"/>
      <c r="D157" s="171">
        <v>12</v>
      </c>
      <c r="E157" s="602"/>
      <c r="F157" s="318" t="s">
        <v>579</v>
      </c>
      <c r="G157" s="171"/>
      <c r="H157" s="305" t="s">
        <v>881</v>
      </c>
      <c r="I157" s="311" t="s">
        <v>566</v>
      </c>
      <c r="J157" s="660"/>
      <c r="K157" s="660"/>
      <c r="L157" s="660"/>
      <c r="M157" s="657"/>
    </row>
    <row r="158" spans="1:16" s="344" customFormat="1" ht="24.75" customHeight="1" thickBot="1">
      <c r="A158" s="727"/>
      <c r="B158" s="596"/>
      <c r="C158" s="596"/>
      <c r="D158" s="171">
        <v>13</v>
      </c>
      <c r="E158" s="602"/>
      <c r="F158" s="419" t="s">
        <v>546</v>
      </c>
      <c r="G158" s="420"/>
      <c r="H158" s="421" t="s">
        <v>1009</v>
      </c>
      <c r="I158" s="383" t="s">
        <v>566</v>
      </c>
      <c r="J158" s="660"/>
      <c r="K158" s="660"/>
      <c r="L158" s="660"/>
      <c r="M158" s="657"/>
    </row>
    <row r="159" spans="1:16" s="172" customFormat="1" ht="24.95" customHeight="1">
      <c r="A159" s="698">
        <v>80</v>
      </c>
      <c r="B159" s="598" t="s">
        <v>634</v>
      </c>
      <c r="C159" s="601" t="s">
        <v>65</v>
      </c>
      <c r="D159" s="330">
        <v>1</v>
      </c>
      <c r="E159" s="418" t="s">
        <v>142</v>
      </c>
      <c r="F159" s="604"/>
      <c r="G159" s="330"/>
      <c r="H159" s="330">
        <v>23</v>
      </c>
      <c r="I159" s="418" t="s">
        <v>143</v>
      </c>
      <c r="J159" s="330">
        <v>1</v>
      </c>
      <c r="K159" s="330" t="s">
        <v>139</v>
      </c>
      <c r="L159" s="720" t="s">
        <v>125</v>
      </c>
      <c r="M159" s="608" t="s">
        <v>572</v>
      </c>
    </row>
    <row r="160" spans="1:16" s="172" customFormat="1" ht="24.95" customHeight="1">
      <c r="A160" s="699"/>
      <c r="B160" s="553"/>
      <c r="C160" s="553"/>
      <c r="D160" s="171">
        <v>2</v>
      </c>
      <c r="E160" s="317" t="s">
        <v>621</v>
      </c>
      <c r="F160" s="602"/>
      <c r="G160" s="305" t="s">
        <v>513</v>
      </c>
      <c r="H160" s="171" t="s">
        <v>635</v>
      </c>
      <c r="I160" s="317" t="s">
        <v>966</v>
      </c>
      <c r="J160" s="171">
        <v>1</v>
      </c>
      <c r="K160" s="171">
        <v>1</v>
      </c>
      <c r="L160" s="660"/>
      <c r="M160" s="554"/>
      <c r="P160" s="334"/>
    </row>
    <row r="161" spans="1:13" s="172" customFormat="1" ht="24.95" customHeight="1">
      <c r="A161" s="699"/>
      <c r="B161" s="553"/>
      <c r="C161" s="553"/>
      <c r="D161" s="171">
        <v>3</v>
      </c>
      <c r="E161" s="318" t="s">
        <v>145</v>
      </c>
      <c r="F161" s="602"/>
      <c r="G161" s="171"/>
      <c r="H161" s="171" t="s">
        <v>636</v>
      </c>
      <c r="I161" s="318" t="s">
        <v>112</v>
      </c>
      <c r="J161" s="171">
        <v>1</v>
      </c>
      <c r="K161" s="305" t="s">
        <v>139</v>
      </c>
      <c r="L161" s="660"/>
      <c r="M161" s="554"/>
    </row>
    <row r="162" spans="1:13" s="172" customFormat="1" ht="24.95" customHeight="1">
      <c r="A162" s="699"/>
      <c r="B162" s="553"/>
      <c r="C162" s="553"/>
      <c r="D162" s="171">
        <v>4</v>
      </c>
      <c r="E162" s="318" t="s">
        <v>147</v>
      </c>
      <c r="F162" s="602"/>
      <c r="G162" s="171"/>
      <c r="H162" s="171">
        <v>0.03</v>
      </c>
      <c r="I162" s="317" t="s">
        <v>963</v>
      </c>
      <c r="J162" s="171">
        <v>1</v>
      </c>
      <c r="K162" s="171" t="s">
        <v>571</v>
      </c>
      <c r="L162" s="660"/>
      <c r="M162" s="554"/>
    </row>
    <row r="163" spans="1:13" s="344" customFormat="1" ht="24.75" customHeight="1">
      <c r="A163" s="699"/>
      <c r="B163" s="553"/>
      <c r="C163" s="553"/>
      <c r="D163" s="171">
        <v>5</v>
      </c>
      <c r="E163" s="318" t="s">
        <v>610</v>
      </c>
      <c r="F163" s="602"/>
      <c r="G163" s="305" t="s">
        <v>513</v>
      </c>
      <c r="H163" s="171" t="s">
        <v>625</v>
      </c>
      <c r="I163" s="310" t="s">
        <v>612</v>
      </c>
      <c r="J163" s="191">
        <v>1</v>
      </c>
      <c r="K163" s="191" t="s">
        <v>586</v>
      </c>
      <c r="L163" s="660"/>
      <c r="M163" s="554"/>
    </row>
    <row r="164" spans="1:13" s="344" customFormat="1" ht="24.75" customHeight="1">
      <c r="A164" s="699"/>
      <c r="B164" s="553"/>
      <c r="C164" s="553"/>
      <c r="D164" s="171">
        <v>6</v>
      </c>
      <c r="E164" s="318" t="s">
        <v>148</v>
      </c>
      <c r="F164" s="602"/>
      <c r="G164" s="171"/>
      <c r="H164" s="171" t="s">
        <v>637</v>
      </c>
      <c r="I164" s="282" t="s">
        <v>953</v>
      </c>
      <c r="J164" s="191">
        <v>1</v>
      </c>
      <c r="K164" s="281" t="s">
        <v>139</v>
      </c>
      <c r="L164" s="660"/>
      <c r="M164" s="554"/>
    </row>
    <row r="165" spans="1:13" s="344" customFormat="1" ht="24.75" customHeight="1">
      <c r="A165" s="699"/>
      <c r="B165" s="553"/>
      <c r="C165" s="553"/>
      <c r="D165" s="171">
        <v>7</v>
      </c>
      <c r="E165" s="318" t="s">
        <v>613</v>
      </c>
      <c r="F165" s="602"/>
      <c r="G165" s="171"/>
      <c r="H165" s="171" t="s">
        <v>614</v>
      </c>
      <c r="I165" s="310" t="s">
        <v>146</v>
      </c>
      <c r="J165" s="191">
        <v>1</v>
      </c>
      <c r="K165" s="191">
        <v>1</v>
      </c>
      <c r="L165" s="660"/>
      <c r="M165" s="554"/>
    </row>
    <row r="166" spans="1:13" s="344" customFormat="1" ht="24.75" customHeight="1" thickBot="1">
      <c r="A166" s="699"/>
      <c r="B166" s="553"/>
      <c r="C166" s="553"/>
      <c r="D166" s="171">
        <v>8</v>
      </c>
      <c r="E166" s="318" t="s">
        <v>155</v>
      </c>
      <c r="F166" s="627"/>
      <c r="G166" s="171"/>
      <c r="H166" s="305" t="s">
        <v>663</v>
      </c>
      <c r="I166" s="310" t="s">
        <v>609</v>
      </c>
      <c r="J166" s="191">
        <v>1</v>
      </c>
      <c r="K166" s="191" t="s">
        <v>571</v>
      </c>
      <c r="L166" s="653"/>
      <c r="M166" s="554"/>
    </row>
    <row r="167" spans="1:13" s="344" customFormat="1" ht="24.75" customHeight="1">
      <c r="A167" s="699"/>
      <c r="B167" s="553"/>
      <c r="C167" s="553"/>
      <c r="D167" s="171">
        <v>9</v>
      </c>
      <c r="E167" s="594"/>
      <c r="F167" s="318" t="s">
        <v>638</v>
      </c>
      <c r="G167" s="171"/>
      <c r="H167" s="171" t="s">
        <v>639</v>
      </c>
      <c r="I167" s="311" t="s">
        <v>551</v>
      </c>
      <c r="J167" s="553">
        <v>1</v>
      </c>
      <c r="K167" s="553" t="s">
        <v>139</v>
      </c>
      <c r="L167" s="598" t="s">
        <v>125</v>
      </c>
      <c r="M167" s="554"/>
    </row>
    <row r="168" spans="1:13" s="344" customFormat="1" ht="24.75" customHeight="1">
      <c r="A168" s="699"/>
      <c r="B168" s="553"/>
      <c r="C168" s="553"/>
      <c r="D168" s="171">
        <v>10</v>
      </c>
      <c r="E168" s="602"/>
      <c r="F168" s="318" t="s">
        <v>547</v>
      </c>
      <c r="G168" s="171"/>
      <c r="H168" s="305" t="s">
        <v>1010</v>
      </c>
      <c r="I168" s="311" t="s">
        <v>616</v>
      </c>
      <c r="J168" s="553"/>
      <c r="K168" s="553"/>
      <c r="L168" s="553"/>
      <c r="M168" s="554"/>
    </row>
    <row r="169" spans="1:13" s="344" customFormat="1" ht="24.75" customHeight="1">
      <c r="A169" s="699"/>
      <c r="B169" s="553"/>
      <c r="C169" s="553"/>
      <c r="D169" s="171">
        <v>11</v>
      </c>
      <c r="E169" s="602"/>
      <c r="F169" s="318" t="s">
        <v>617</v>
      </c>
      <c r="G169" s="171"/>
      <c r="H169" s="171" t="s">
        <v>618</v>
      </c>
      <c r="I169" s="311" t="s">
        <v>619</v>
      </c>
      <c r="J169" s="553"/>
      <c r="K169" s="553"/>
      <c r="L169" s="553"/>
      <c r="M169" s="554"/>
    </row>
    <row r="170" spans="1:13" s="344" customFormat="1" ht="24.75" customHeight="1">
      <c r="A170" s="699"/>
      <c r="B170" s="553"/>
      <c r="C170" s="553"/>
      <c r="D170" s="171">
        <v>12</v>
      </c>
      <c r="E170" s="602"/>
      <c r="F170" s="318" t="s">
        <v>620</v>
      </c>
      <c r="G170" s="171"/>
      <c r="H170" s="171" t="s">
        <v>626</v>
      </c>
      <c r="I170" s="311" t="s">
        <v>641</v>
      </c>
      <c r="J170" s="553"/>
      <c r="K170" s="553"/>
      <c r="L170" s="553"/>
      <c r="M170" s="554"/>
    </row>
    <row r="171" spans="1:13" s="344" customFormat="1" ht="24.75" customHeight="1">
      <c r="A171" s="699"/>
      <c r="B171" s="553"/>
      <c r="C171" s="553"/>
      <c r="D171" s="171">
        <v>13</v>
      </c>
      <c r="E171" s="602"/>
      <c r="F171" s="318" t="s">
        <v>640</v>
      </c>
      <c r="G171" s="171"/>
      <c r="H171" s="171">
        <v>2</v>
      </c>
      <c r="I171" s="311" t="s">
        <v>642</v>
      </c>
      <c r="J171" s="553"/>
      <c r="K171" s="553"/>
      <c r="L171" s="553"/>
      <c r="M171" s="554"/>
    </row>
    <row r="172" spans="1:13" s="344" customFormat="1" ht="24.75" customHeight="1">
      <c r="A172" s="699"/>
      <c r="B172" s="553"/>
      <c r="C172" s="553"/>
      <c r="D172" s="171">
        <v>14</v>
      </c>
      <c r="E172" s="602"/>
      <c r="F172" s="317" t="s">
        <v>1011</v>
      </c>
      <c r="G172" s="171"/>
      <c r="H172" s="305" t="s">
        <v>882</v>
      </c>
      <c r="I172" s="311" t="s">
        <v>566</v>
      </c>
      <c r="J172" s="553"/>
      <c r="K172" s="553"/>
      <c r="L172" s="553"/>
      <c r="M172" s="554"/>
    </row>
    <row r="173" spans="1:13" s="344" customFormat="1" ht="24.75" customHeight="1" thickBot="1">
      <c r="A173" s="634"/>
      <c r="B173" s="563"/>
      <c r="C173" s="563"/>
      <c r="D173" s="319">
        <v>15</v>
      </c>
      <c r="E173" s="603"/>
      <c r="F173" s="404" t="s">
        <v>1012</v>
      </c>
      <c r="G173" s="319"/>
      <c r="H173" s="312" t="s">
        <v>883</v>
      </c>
      <c r="I173" s="331" t="s">
        <v>566</v>
      </c>
      <c r="J173" s="563"/>
      <c r="K173" s="563"/>
      <c r="L173" s="563"/>
      <c r="M173" s="610"/>
    </row>
    <row r="174" spans="1:13" ht="13.5" customHeight="1" thickBot="1">
      <c r="A174" s="139"/>
      <c r="M174" s="160"/>
    </row>
    <row r="175" spans="1:13" ht="15.75" customHeight="1" thickBot="1">
      <c r="A175" s="619" t="s">
        <v>86</v>
      </c>
      <c r="B175" s="620"/>
      <c r="C175" s="324" t="s">
        <v>87</v>
      </c>
      <c r="D175" s="619" t="s">
        <v>88</v>
      </c>
      <c r="E175" s="620"/>
      <c r="F175" s="621" t="s">
        <v>1069</v>
      </c>
      <c r="G175" s="622"/>
      <c r="H175" s="622"/>
      <c r="I175" s="623"/>
      <c r="J175" s="666" t="s">
        <v>715</v>
      </c>
      <c r="K175" s="667"/>
      <c r="L175" s="621" t="s">
        <v>1071</v>
      </c>
      <c r="M175" s="623"/>
    </row>
    <row r="176" spans="1:13" ht="15.75" customHeight="1" thickBot="1">
      <c r="A176" s="614" t="s">
        <v>713</v>
      </c>
      <c r="B176" s="614"/>
      <c r="C176" s="614"/>
      <c r="D176" s="614"/>
      <c r="E176" s="614"/>
      <c r="F176" s="624"/>
      <c r="G176" s="625"/>
      <c r="H176" s="625"/>
      <c r="I176" s="626"/>
      <c r="J176" s="668"/>
      <c r="K176" s="669"/>
      <c r="L176" s="624"/>
      <c r="M176" s="626"/>
    </row>
    <row r="177" spans="1:13" ht="15.75" customHeight="1" thickBot="1">
      <c r="A177" s="614" t="s">
        <v>851</v>
      </c>
      <c r="B177" s="614"/>
      <c r="C177" s="614"/>
      <c r="D177" s="614"/>
      <c r="E177" s="614"/>
      <c r="F177" s="614" t="s">
        <v>920</v>
      </c>
      <c r="G177" s="614"/>
      <c r="H177" s="614"/>
      <c r="I177" s="614"/>
      <c r="J177" s="614" t="s">
        <v>89</v>
      </c>
      <c r="K177" s="614"/>
      <c r="L177" s="614"/>
      <c r="M177" s="614"/>
    </row>
    <row r="178" spans="1:13" ht="15.75" customHeight="1" thickBot="1">
      <c r="A178" s="614" t="s">
        <v>714</v>
      </c>
      <c r="B178" s="614"/>
      <c r="C178" s="614"/>
      <c r="D178" s="614"/>
      <c r="E178" s="614"/>
      <c r="F178" s="614" t="s">
        <v>1070</v>
      </c>
      <c r="G178" s="614"/>
      <c r="H178" s="614"/>
      <c r="I178" s="614"/>
      <c r="J178" s="614" t="s">
        <v>90</v>
      </c>
      <c r="K178" s="614"/>
      <c r="L178" s="614"/>
      <c r="M178" s="614"/>
    </row>
    <row r="179" spans="1:13" ht="15.75" customHeight="1" thickBot="1">
      <c r="A179" s="619" t="s">
        <v>1072</v>
      </c>
      <c r="B179" s="648"/>
      <c r="C179" s="648"/>
      <c r="D179" s="649"/>
      <c r="E179" s="650"/>
      <c r="F179" s="646" t="s">
        <v>91</v>
      </c>
      <c r="G179" s="646"/>
      <c r="H179" s="646"/>
      <c r="I179" s="646"/>
      <c r="J179" s="646" t="s">
        <v>91</v>
      </c>
      <c r="K179" s="646"/>
      <c r="L179" s="646"/>
      <c r="M179" s="646"/>
    </row>
    <row r="180" spans="1:13" ht="16.5" thickBot="1">
      <c r="A180" s="631" t="s">
        <v>92</v>
      </c>
      <c r="B180" s="637" t="s">
        <v>93</v>
      </c>
      <c r="C180" s="637" t="s">
        <v>94</v>
      </c>
      <c r="D180" s="637" t="s">
        <v>95</v>
      </c>
      <c r="E180" s="637"/>
      <c r="F180" s="637"/>
      <c r="G180" s="637" t="s">
        <v>96</v>
      </c>
      <c r="H180" s="637" t="s">
        <v>97</v>
      </c>
      <c r="I180" s="637"/>
      <c r="J180" s="637"/>
      <c r="K180" s="637"/>
      <c r="L180" s="637"/>
      <c r="M180" s="631" t="s">
        <v>98</v>
      </c>
    </row>
    <row r="181" spans="1:13" ht="19.5" customHeight="1" thickBot="1">
      <c r="A181" s="647"/>
      <c r="B181" s="638"/>
      <c r="C181" s="638"/>
      <c r="D181" s="637" t="s">
        <v>99</v>
      </c>
      <c r="E181" s="637" t="s">
        <v>100</v>
      </c>
      <c r="F181" s="642" t="s">
        <v>101</v>
      </c>
      <c r="G181" s="640"/>
      <c r="H181" s="637" t="s">
        <v>102</v>
      </c>
      <c r="I181" s="637" t="s">
        <v>103</v>
      </c>
      <c r="J181" s="637" t="s">
        <v>104</v>
      </c>
      <c r="K181" s="637"/>
      <c r="L181" s="644" t="s">
        <v>105</v>
      </c>
      <c r="M181" s="632"/>
    </row>
    <row r="182" spans="1:13" ht="27.75" customHeight="1" thickBot="1">
      <c r="A182" s="647"/>
      <c r="B182" s="639"/>
      <c r="C182" s="639"/>
      <c r="D182" s="641"/>
      <c r="E182" s="639"/>
      <c r="F182" s="643"/>
      <c r="G182" s="641"/>
      <c r="H182" s="641"/>
      <c r="I182" s="639"/>
      <c r="J182" s="356" t="s">
        <v>106</v>
      </c>
      <c r="K182" s="356" t="s">
        <v>107</v>
      </c>
      <c r="L182" s="645"/>
      <c r="M182" s="632"/>
    </row>
    <row r="183" spans="1:13" s="14" customFormat="1" ht="24.75" customHeight="1">
      <c r="A183" s="687">
        <v>90</v>
      </c>
      <c r="B183" s="601" t="s">
        <v>1116</v>
      </c>
      <c r="C183" s="601" t="s">
        <v>1037</v>
      </c>
      <c r="D183" s="357">
        <v>1</v>
      </c>
      <c r="E183" s="385" t="s">
        <v>140</v>
      </c>
      <c r="F183" s="655"/>
      <c r="G183" s="314"/>
      <c r="H183" s="406" t="s">
        <v>1084</v>
      </c>
      <c r="I183" s="308" t="s">
        <v>964</v>
      </c>
      <c r="J183" s="357">
        <v>1</v>
      </c>
      <c r="K183" s="386" t="s">
        <v>571</v>
      </c>
      <c r="L183" s="595" t="s">
        <v>125</v>
      </c>
      <c r="M183" s="591" t="s">
        <v>572</v>
      </c>
    </row>
    <row r="184" spans="1:13" s="14" customFormat="1" ht="24.75" customHeight="1">
      <c r="A184" s="688"/>
      <c r="B184" s="558"/>
      <c r="C184" s="558"/>
      <c r="D184" s="26">
        <v>2</v>
      </c>
      <c r="E184" s="311" t="s">
        <v>648</v>
      </c>
      <c r="F184" s="677"/>
      <c r="G184" s="315"/>
      <c r="H184" s="171" t="s">
        <v>649</v>
      </c>
      <c r="I184" s="282" t="s">
        <v>964</v>
      </c>
      <c r="J184" s="26">
        <v>1</v>
      </c>
      <c r="K184" s="281" t="s">
        <v>571</v>
      </c>
      <c r="L184" s="664"/>
      <c r="M184" s="661"/>
    </row>
    <row r="185" spans="1:13" s="14" customFormat="1" ht="24.75" customHeight="1">
      <c r="A185" s="688"/>
      <c r="B185" s="558"/>
      <c r="C185" s="558"/>
      <c r="D185" s="26">
        <v>3</v>
      </c>
      <c r="E185" s="311" t="s">
        <v>651</v>
      </c>
      <c r="F185" s="677"/>
      <c r="G185" s="171" t="s">
        <v>513</v>
      </c>
      <c r="H185" s="171" t="s">
        <v>614</v>
      </c>
      <c r="I185" s="310" t="s">
        <v>146</v>
      </c>
      <c r="J185" s="26">
        <v>1</v>
      </c>
      <c r="K185" s="191">
        <v>1</v>
      </c>
      <c r="L185" s="664"/>
      <c r="M185" s="661"/>
    </row>
    <row r="186" spans="1:13" s="14" customFormat="1" ht="24.75" customHeight="1">
      <c r="A186" s="688"/>
      <c r="B186" s="558"/>
      <c r="C186" s="558"/>
      <c r="D186" s="26">
        <v>4</v>
      </c>
      <c r="E186" s="392" t="s">
        <v>1085</v>
      </c>
      <c r="F186" s="656"/>
      <c r="G186" s="171"/>
      <c r="H186" s="171">
        <v>4</v>
      </c>
      <c r="I186" s="282" t="s">
        <v>567</v>
      </c>
      <c r="J186" s="391">
        <v>1</v>
      </c>
      <c r="K186" s="393" t="s">
        <v>1086</v>
      </c>
      <c r="L186" s="664"/>
      <c r="M186" s="661"/>
    </row>
    <row r="187" spans="1:13" s="14" customFormat="1" ht="24.75" customHeight="1">
      <c r="A187" s="688"/>
      <c r="B187" s="558"/>
      <c r="C187" s="558"/>
      <c r="D187" s="26">
        <v>5</v>
      </c>
      <c r="E187" s="676"/>
      <c r="F187" s="303" t="s">
        <v>650</v>
      </c>
      <c r="G187" s="315"/>
      <c r="H187" s="171">
        <v>1.5</v>
      </c>
      <c r="I187" s="310" t="s">
        <v>551</v>
      </c>
      <c r="J187" s="665">
        <v>1</v>
      </c>
      <c r="K187" s="600" t="s">
        <v>139</v>
      </c>
      <c r="L187" s="664"/>
      <c r="M187" s="661"/>
    </row>
    <row r="188" spans="1:13" s="14" customFormat="1" ht="24.75" customHeight="1">
      <c r="A188" s="688"/>
      <c r="B188" s="558"/>
      <c r="C188" s="558"/>
      <c r="D188" s="26">
        <v>6</v>
      </c>
      <c r="E188" s="677"/>
      <c r="F188" s="303" t="s">
        <v>547</v>
      </c>
      <c r="G188" s="315"/>
      <c r="H188" s="305" t="s">
        <v>884</v>
      </c>
      <c r="I188" s="310" t="s">
        <v>567</v>
      </c>
      <c r="J188" s="664"/>
      <c r="K188" s="660"/>
      <c r="L188" s="664"/>
      <c r="M188" s="661"/>
    </row>
    <row r="189" spans="1:13" s="14" customFormat="1" ht="24.75" customHeight="1">
      <c r="A189" s="688"/>
      <c r="B189" s="558"/>
      <c r="C189" s="558"/>
      <c r="D189" s="26">
        <v>7</v>
      </c>
      <c r="E189" s="677"/>
      <c r="F189" s="303" t="s">
        <v>565</v>
      </c>
      <c r="G189" s="315"/>
      <c r="H189" s="305" t="s">
        <v>885</v>
      </c>
      <c r="I189" s="310" t="s">
        <v>782</v>
      </c>
      <c r="J189" s="664"/>
      <c r="K189" s="660"/>
      <c r="L189" s="664"/>
      <c r="M189" s="661"/>
    </row>
    <row r="190" spans="1:13" s="14" customFormat="1" ht="24.75" customHeight="1" thickBot="1">
      <c r="A190" s="689"/>
      <c r="B190" s="636"/>
      <c r="C190" s="636"/>
      <c r="D190" s="26">
        <v>8</v>
      </c>
      <c r="E190" s="678"/>
      <c r="F190" s="402" t="s">
        <v>546</v>
      </c>
      <c r="G190" s="316"/>
      <c r="H190" s="312" t="s">
        <v>886</v>
      </c>
      <c r="I190" s="338" t="s">
        <v>782</v>
      </c>
      <c r="J190" s="679"/>
      <c r="K190" s="653"/>
      <c r="L190" s="679"/>
      <c r="M190" s="662"/>
    </row>
    <row r="191" spans="1:13" s="14" customFormat="1" ht="24.75" customHeight="1">
      <c r="A191" s="673">
        <v>95</v>
      </c>
      <c r="B191" s="595" t="s">
        <v>1030</v>
      </c>
      <c r="C191" s="595" t="s">
        <v>1038</v>
      </c>
      <c r="D191" s="357">
        <v>1</v>
      </c>
      <c r="E191" s="389" t="s">
        <v>150</v>
      </c>
      <c r="F191" s="604"/>
      <c r="G191" s="314"/>
      <c r="H191" s="422" t="s">
        <v>151</v>
      </c>
      <c r="I191" s="308" t="s">
        <v>1115</v>
      </c>
      <c r="J191" s="357">
        <v>1</v>
      </c>
      <c r="K191" s="386" t="s">
        <v>571</v>
      </c>
      <c r="L191" s="595" t="s">
        <v>125</v>
      </c>
      <c r="M191" s="611" t="s">
        <v>572</v>
      </c>
    </row>
    <row r="192" spans="1:13" s="14" customFormat="1" ht="24.75" customHeight="1">
      <c r="A192" s="674"/>
      <c r="B192" s="596"/>
      <c r="C192" s="596"/>
      <c r="D192" s="26">
        <v>2</v>
      </c>
      <c r="E192" s="423" t="s">
        <v>140</v>
      </c>
      <c r="F192" s="602"/>
      <c r="G192" s="315"/>
      <c r="H192" s="171" t="s">
        <v>644</v>
      </c>
      <c r="I192" s="309" t="s">
        <v>152</v>
      </c>
      <c r="J192" s="26">
        <v>1</v>
      </c>
      <c r="K192" s="191" t="s">
        <v>571</v>
      </c>
      <c r="L192" s="664"/>
      <c r="M192" s="612"/>
    </row>
    <row r="193" spans="1:13" s="14" customFormat="1" ht="24.75" customHeight="1">
      <c r="A193" s="674"/>
      <c r="B193" s="596"/>
      <c r="C193" s="596"/>
      <c r="D193" s="26">
        <v>3</v>
      </c>
      <c r="E193" s="423" t="s">
        <v>140</v>
      </c>
      <c r="F193" s="602"/>
      <c r="G193" s="315"/>
      <c r="H193" s="171" t="s">
        <v>645</v>
      </c>
      <c r="I193" s="310" t="s">
        <v>112</v>
      </c>
      <c r="J193" s="26">
        <v>1</v>
      </c>
      <c r="K193" s="191" t="s">
        <v>571</v>
      </c>
      <c r="L193" s="664"/>
      <c r="M193" s="612"/>
    </row>
    <row r="194" spans="1:13" s="14" customFormat="1" ht="24.75" customHeight="1">
      <c r="A194" s="674"/>
      <c r="B194" s="596"/>
      <c r="C194" s="596"/>
      <c r="D194" s="26">
        <v>4</v>
      </c>
      <c r="E194" s="423" t="s">
        <v>140</v>
      </c>
      <c r="F194" s="602"/>
      <c r="G194" s="315"/>
      <c r="H194" s="171" t="s">
        <v>646</v>
      </c>
      <c r="I194" s="309" t="s">
        <v>152</v>
      </c>
      <c r="J194" s="26">
        <v>1</v>
      </c>
      <c r="K194" s="191" t="s">
        <v>571</v>
      </c>
      <c r="L194" s="664"/>
      <c r="M194" s="612"/>
    </row>
    <row r="195" spans="1:13" s="14" customFormat="1" ht="24.75" customHeight="1">
      <c r="A195" s="674"/>
      <c r="B195" s="596"/>
      <c r="C195" s="596"/>
      <c r="D195" s="26">
        <v>5</v>
      </c>
      <c r="E195" s="317" t="s">
        <v>153</v>
      </c>
      <c r="F195" s="602"/>
      <c r="G195" s="315"/>
      <c r="H195" s="171" t="s">
        <v>647</v>
      </c>
      <c r="I195" s="310" t="s">
        <v>453</v>
      </c>
      <c r="J195" s="26">
        <v>1</v>
      </c>
      <c r="K195" s="26" t="s">
        <v>139</v>
      </c>
      <c r="L195" s="664"/>
      <c r="M195" s="612"/>
    </row>
    <row r="196" spans="1:13" s="14" customFormat="1" ht="24.75" customHeight="1">
      <c r="A196" s="674"/>
      <c r="B196" s="596"/>
      <c r="C196" s="596"/>
      <c r="D196" s="26">
        <v>6</v>
      </c>
      <c r="E196" s="423" t="s">
        <v>154</v>
      </c>
      <c r="F196" s="602"/>
      <c r="G196" s="315"/>
      <c r="H196" s="424">
        <v>12</v>
      </c>
      <c r="I196" s="282" t="s">
        <v>567</v>
      </c>
      <c r="J196" s="26">
        <v>1</v>
      </c>
      <c r="K196" s="191">
        <v>1</v>
      </c>
      <c r="L196" s="664"/>
      <c r="M196" s="612"/>
    </row>
    <row r="197" spans="1:13" s="14" customFormat="1" ht="24.75" customHeight="1">
      <c r="A197" s="674"/>
      <c r="B197" s="596"/>
      <c r="C197" s="596"/>
      <c r="D197" s="26">
        <v>7</v>
      </c>
      <c r="E197" s="311" t="s">
        <v>651</v>
      </c>
      <c r="F197" s="627"/>
      <c r="G197" s="171" t="s">
        <v>513</v>
      </c>
      <c r="H197" s="171" t="s">
        <v>614</v>
      </c>
      <c r="I197" s="310" t="s">
        <v>146</v>
      </c>
      <c r="J197" s="26">
        <v>1</v>
      </c>
      <c r="K197" s="191">
        <v>1</v>
      </c>
      <c r="L197" s="664"/>
      <c r="M197" s="612"/>
    </row>
    <row r="198" spans="1:13" s="14" customFormat="1" ht="24.75" customHeight="1">
      <c r="A198" s="674"/>
      <c r="B198" s="596"/>
      <c r="C198" s="596"/>
      <c r="D198" s="26">
        <v>8</v>
      </c>
      <c r="E198" s="676"/>
      <c r="F198" s="303" t="s">
        <v>650</v>
      </c>
      <c r="G198" s="676"/>
      <c r="H198" s="171">
        <v>3</v>
      </c>
      <c r="I198" s="310" t="s">
        <v>551</v>
      </c>
      <c r="J198" s="665">
        <v>1</v>
      </c>
      <c r="K198" s="600" t="s">
        <v>139</v>
      </c>
      <c r="L198" s="664"/>
      <c r="M198" s="612"/>
    </row>
    <row r="199" spans="1:13" s="14" customFormat="1" ht="24.75" customHeight="1">
      <c r="A199" s="674"/>
      <c r="B199" s="596"/>
      <c r="C199" s="596"/>
      <c r="D199" s="26">
        <v>9</v>
      </c>
      <c r="E199" s="677"/>
      <c r="F199" s="303" t="s">
        <v>547</v>
      </c>
      <c r="G199" s="677"/>
      <c r="H199" s="305" t="s">
        <v>887</v>
      </c>
      <c r="I199" s="310" t="s">
        <v>567</v>
      </c>
      <c r="J199" s="664"/>
      <c r="K199" s="660"/>
      <c r="L199" s="664"/>
      <c r="M199" s="612"/>
    </row>
    <row r="200" spans="1:13" s="14" customFormat="1" ht="24.75" customHeight="1">
      <c r="A200" s="674"/>
      <c r="B200" s="596"/>
      <c r="C200" s="596"/>
      <c r="D200" s="26">
        <v>10</v>
      </c>
      <c r="E200" s="677"/>
      <c r="F200" s="303" t="s">
        <v>565</v>
      </c>
      <c r="G200" s="677"/>
      <c r="H200" s="305" t="s">
        <v>885</v>
      </c>
      <c r="I200" s="310" t="s">
        <v>782</v>
      </c>
      <c r="J200" s="664"/>
      <c r="K200" s="660"/>
      <c r="L200" s="664"/>
      <c r="M200" s="612"/>
    </row>
    <row r="201" spans="1:13" s="14" customFormat="1" ht="24.75" customHeight="1" thickBot="1">
      <c r="A201" s="675"/>
      <c r="B201" s="597"/>
      <c r="C201" s="597"/>
      <c r="D201" s="32">
        <v>11</v>
      </c>
      <c r="E201" s="678"/>
      <c r="F201" s="402" t="s">
        <v>546</v>
      </c>
      <c r="G201" s="678"/>
      <c r="H201" s="312" t="s">
        <v>888</v>
      </c>
      <c r="I201" s="338" t="s">
        <v>782</v>
      </c>
      <c r="J201" s="679"/>
      <c r="K201" s="653"/>
      <c r="L201" s="679"/>
      <c r="M201" s="613"/>
    </row>
    <row r="202" spans="1:13" s="14" customFormat="1" ht="24.75" customHeight="1">
      <c r="A202" s="377"/>
      <c r="B202" s="378"/>
      <c r="C202" s="378"/>
      <c r="D202" s="378"/>
      <c r="E202" s="15"/>
      <c r="F202" s="182"/>
      <c r="G202" s="15"/>
      <c r="H202" s="379"/>
      <c r="I202" s="335"/>
      <c r="J202" s="378"/>
      <c r="K202" s="333"/>
      <c r="L202" s="378"/>
      <c r="M202" s="380"/>
    </row>
    <row r="203" spans="1:13" ht="13.5" customHeight="1" thickBot="1">
      <c r="A203" s="139"/>
      <c r="M203" s="160"/>
    </row>
    <row r="204" spans="1:13" ht="15.75" customHeight="1" thickBot="1">
      <c r="A204" s="619" t="s">
        <v>86</v>
      </c>
      <c r="B204" s="620"/>
      <c r="C204" s="324" t="s">
        <v>87</v>
      </c>
      <c r="D204" s="619" t="s">
        <v>88</v>
      </c>
      <c r="E204" s="620"/>
      <c r="F204" s="621" t="s">
        <v>1069</v>
      </c>
      <c r="G204" s="622"/>
      <c r="H204" s="622"/>
      <c r="I204" s="623"/>
      <c r="J204" s="666" t="s">
        <v>715</v>
      </c>
      <c r="K204" s="667"/>
      <c r="L204" s="621" t="s">
        <v>1071</v>
      </c>
      <c r="M204" s="623"/>
    </row>
    <row r="205" spans="1:13" ht="15.75" customHeight="1" thickBot="1">
      <c r="A205" s="614" t="s">
        <v>713</v>
      </c>
      <c r="B205" s="614"/>
      <c r="C205" s="614"/>
      <c r="D205" s="614"/>
      <c r="E205" s="614"/>
      <c r="F205" s="624"/>
      <c r="G205" s="625"/>
      <c r="H205" s="625"/>
      <c r="I205" s="626"/>
      <c r="J205" s="668"/>
      <c r="K205" s="669"/>
      <c r="L205" s="624"/>
      <c r="M205" s="626"/>
    </row>
    <row r="206" spans="1:13" ht="15.75" customHeight="1" thickBot="1">
      <c r="A206" s="614" t="s">
        <v>851</v>
      </c>
      <c r="B206" s="614"/>
      <c r="C206" s="614"/>
      <c r="D206" s="614"/>
      <c r="E206" s="614"/>
      <c r="F206" s="614" t="s">
        <v>920</v>
      </c>
      <c r="G206" s="614"/>
      <c r="H206" s="614"/>
      <c r="I206" s="614"/>
      <c r="J206" s="614" t="s">
        <v>89</v>
      </c>
      <c r="K206" s="614"/>
      <c r="L206" s="614"/>
      <c r="M206" s="614"/>
    </row>
    <row r="207" spans="1:13" ht="15.75" customHeight="1" thickBot="1">
      <c r="A207" s="614" t="s">
        <v>714</v>
      </c>
      <c r="B207" s="614"/>
      <c r="C207" s="614"/>
      <c r="D207" s="614"/>
      <c r="E207" s="614"/>
      <c r="F207" s="614" t="s">
        <v>1070</v>
      </c>
      <c r="G207" s="614"/>
      <c r="H207" s="614"/>
      <c r="I207" s="614"/>
      <c r="J207" s="614" t="s">
        <v>90</v>
      </c>
      <c r="K207" s="614"/>
      <c r="L207" s="614"/>
      <c r="M207" s="614"/>
    </row>
    <row r="208" spans="1:13" ht="15.75" customHeight="1" thickBot="1">
      <c r="A208" s="619" t="s">
        <v>1072</v>
      </c>
      <c r="B208" s="648"/>
      <c r="C208" s="648"/>
      <c r="D208" s="649"/>
      <c r="E208" s="650"/>
      <c r="F208" s="646" t="s">
        <v>91</v>
      </c>
      <c r="G208" s="646"/>
      <c r="H208" s="646"/>
      <c r="I208" s="646"/>
      <c r="J208" s="646" t="s">
        <v>91</v>
      </c>
      <c r="K208" s="646"/>
      <c r="L208" s="646"/>
      <c r="M208" s="646"/>
    </row>
    <row r="209" spans="1:13" ht="16.5" thickBot="1">
      <c r="A209" s="631" t="s">
        <v>92</v>
      </c>
      <c r="B209" s="637" t="s">
        <v>93</v>
      </c>
      <c r="C209" s="637" t="s">
        <v>94</v>
      </c>
      <c r="D209" s="637" t="s">
        <v>95</v>
      </c>
      <c r="E209" s="637"/>
      <c r="F209" s="637"/>
      <c r="G209" s="637" t="s">
        <v>96</v>
      </c>
      <c r="H209" s="637" t="s">
        <v>97</v>
      </c>
      <c r="I209" s="637"/>
      <c r="J209" s="637"/>
      <c r="K209" s="637"/>
      <c r="L209" s="637"/>
      <c r="M209" s="631" t="s">
        <v>98</v>
      </c>
    </row>
    <row r="210" spans="1:13" ht="19.5" customHeight="1" thickBot="1">
      <c r="A210" s="647"/>
      <c r="B210" s="638"/>
      <c r="C210" s="638"/>
      <c r="D210" s="637" t="s">
        <v>99</v>
      </c>
      <c r="E210" s="637" t="s">
        <v>100</v>
      </c>
      <c r="F210" s="642" t="s">
        <v>101</v>
      </c>
      <c r="G210" s="640"/>
      <c r="H210" s="637" t="s">
        <v>102</v>
      </c>
      <c r="I210" s="637" t="s">
        <v>103</v>
      </c>
      <c r="J210" s="637" t="s">
        <v>104</v>
      </c>
      <c r="K210" s="637"/>
      <c r="L210" s="644" t="s">
        <v>105</v>
      </c>
      <c r="M210" s="632"/>
    </row>
    <row r="211" spans="1:13" ht="27.75" customHeight="1" thickBot="1">
      <c r="A211" s="647"/>
      <c r="B211" s="639"/>
      <c r="C211" s="639"/>
      <c r="D211" s="641"/>
      <c r="E211" s="639"/>
      <c r="F211" s="643"/>
      <c r="G211" s="641"/>
      <c r="H211" s="641"/>
      <c r="I211" s="639"/>
      <c r="J211" s="356" t="s">
        <v>106</v>
      </c>
      <c r="K211" s="356" t="s">
        <v>107</v>
      </c>
      <c r="L211" s="645"/>
      <c r="M211" s="632"/>
    </row>
    <row r="212" spans="1:13" s="344" customFormat="1" ht="24.75" customHeight="1">
      <c r="A212" s="615">
        <v>100</v>
      </c>
      <c r="B212" s="598" t="s">
        <v>643</v>
      </c>
      <c r="C212" s="601" t="s">
        <v>1013</v>
      </c>
      <c r="D212" s="355">
        <v>1</v>
      </c>
      <c r="E212" s="425" t="s">
        <v>889</v>
      </c>
      <c r="F212" s="604"/>
      <c r="G212" s="330" t="s">
        <v>513</v>
      </c>
      <c r="H212" s="330" t="s">
        <v>652</v>
      </c>
      <c r="I212" s="308" t="s">
        <v>965</v>
      </c>
      <c r="J212" s="355">
        <v>1</v>
      </c>
      <c r="K212" s="355">
        <v>1</v>
      </c>
      <c r="L212" s="605" t="s">
        <v>125</v>
      </c>
      <c r="M212" s="608" t="s">
        <v>572</v>
      </c>
    </row>
    <row r="213" spans="1:13" s="344" customFormat="1" ht="24.75" customHeight="1">
      <c r="A213" s="616"/>
      <c r="B213" s="599"/>
      <c r="C213" s="599"/>
      <c r="D213" s="354">
        <v>2</v>
      </c>
      <c r="E213" s="318" t="s">
        <v>155</v>
      </c>
      <c r="F213" s="602"/>
      <c r="G213" s="171"/>
      <c r="H213" s="305" t="s">
        <v>663</v>
      </c>
      <c r="I213" s="318" t="s">
        <v>609</v>
      </c>
      <c r="J213" s="191">
        <v>1</v>
      </c>
      <c r="K213" s="191" t="s">
        <v>571</v>
      </c>
      <c r="L213" s="606"/>
      <c r="M213" s="609"/>
    </row>
    <row r="214" spans="1:13" s="344" customFormat="1" ht="24.75" customHeight="1">
      <c r="A214" s="617"/>
      <c r="B214" s="553"/>
      <c r="C214" s="553"/>
      <c r="D214" s="191">
        <v>3</v>
      </c>
      <c r="E214" s="318" t="s">
        <v>147</v>
      </c>
      <c r="F214" s="602"/>
      <c r="G214" s="171"/>
      <c r="H214" s="171">
        <v>0.03</v>
      </c>
      <c r="I214" s="317" t="s">
        <v>967</v>
      </c>
      <c r="J214" s="191">
        <v>1</v>
      </c>
      <c r="K214" s="191" t="s">
        <v>571</v>
      </c>
      <c r="L214" s="568"/>
      <c r="M214" s="554"/>
    </row>
    <row r="215" spans="1:13" s="344" customFormat="1" ht="24.75" customHeight="1">
      <c r="A215" s="617"/>
      <c r="B215" s="553"/>
      <c r="C215" s="553"/>
      <c r="D215" s="191">
        <v>4</v>
      </c>
      <c r="E215" s="318" t="s">
        <v>627</v>
      </c>
      <c r="F215" s="602"/>
      <c r="G215" s="171" t="s">
        <v>513</v>
      </c>
      <c r="H215" s="171" t="s">
        <v>611</v>
      </c>
      <c r="I215" s="318" t="s">
        <v>156</v>
      </c>
      <c r="J215" s="191">
        <v>1</v>
      </c>
      <c r="K215" s="191" t="s">
        <v>586</v>
      </c>
      <c r="L215" s="568"/>
      <c r="M215" s="554"/>
    </row>
    <row r="216" spans="1:13" s="344" customFormat="1" ht="24.75" customHeight="1">
      <c r="A216" s="617"/>
      <c r="B216" s="553"/>
      <c r="C216" s="553"/>
      <c r="D216" s="191">
        <v>5</v>
      </c>
      <c r="E216" s="317" t="s">
        <v>968</v>
      </c>
      <c r="F216" s="602"/>
      <c r="G216" s="426"/>
      <c r="H216" s="305" t="s">
        <v>614</v>
      </c>
      <c r="I216" s="317" t="s">
        <v>146</v>
      </c>
      <c r="J216" s="281">
        <v>1</v>
      </c>
      <c r="K216" s="171">
        <v>1</v>
      </c>
      <c r="L216" s="568"/>
      <c r="M216" s="554"/>
    </row>
    <row r="217" spans="1:13" s="344" customFormat="1" ht="24.75" customHeight="1">
      <c r="A217" s="617"/>
      <c r="B217" s="553"/>
      <c r="C217" s="553"/>
      <c r="D217" s="191">
        <v>6</v>
      </c>
      <c r="E217" s="318" t="s">
        <v>613</v>
      </c>
      <c r="F217" s="627"/>
      <c r="G217" s="171"/>
      <c r="H217" s="171" t="s">
        <v>614</v>
      </c>
      <c r="I217" s="318" t="s">
        <v>146</v>
      </c>
      <c r="J217" s="191">
        <v>1</v>
      </c>
      <c r="K217" s="191">
        <v>1</v>
      </c>
      <c r="L217" s="568"/>
      <c r="M217" s="554"/>
    </row>
    <row r="218" spans="1:13" s="344" customFormat="1" ht="24.75" customHeight="1">
      <c r="A218" s="617"/>
      <c r="B218" s="553"/>
      <c r="C218" s="553"/>
      <c r="D218" s="191">
        <v>6</v>
      </c>
      <c r="E218" s="594"/>
      <c r="F218" s="318" t="s">
        <v>628</v>
      </c>
      <c r="G218" s="171"/>
      <c r="H218" s="305" t="s">
        <v>890</v>
      </c>
      <c r="I218" s="318" t="s">
        <v>781</v>
      </c>
      <c r="J218" s="553">
        <v>1</v>
      </c>
      <c r="K218" s="553" t="s">
        <v>139</v>
      </c>
      <c r="L218" s="568"/>
      <c r="M218" s="554"/>
    </row>
    <row r="219" spans="1:13" s="344" customFormat="1" ht="27.75" customHeight="1">
      <c r="A219" s="617"/>
      <c r="B219" s="553"/>
      <c r="C219" s="553"/>
      <c r="D219" s="191">
        <v>7</v>
      </c>
      <c r="E219" s="602"/>
      <c r="F219" s="318" t="s">
        <v>629</v>
      </c>
      <c r="G219" s="171"/>
      <c r="H219" s="171" t="s">
        <v>630</v>
      </c>
      <c r="I219" s="318" t="s">
        <v>551</v>
      </c>
      <c r="J219" s="553"/>
      <c r="K219" s="553"/>
      <c r="L219" s="568"/>
      <c r="M219" s="554"/>
    </row>
    <row r="220" spans="1:13" s="344" customFormat="1" ht="24.75" customHeight="1">
      <c r="A220" s="617"/>
      <c r="B220" s="553"/>
      <c r="C220" s="553"/>
      <c r="D220" s="191">
        <v>8</v>
      </c>
      <c r="E220" s="602"/>
      <c r="F220" s="318" t="s">
        <v>547</v>
      </c>
      <c r="G220" s="171"/>
      <c r="H220" s="305" t="s">
        <v>1014</v>
      </c>
      <c r="I220" s="318" t="s">
        <v>783</v>
      </c>
      <c r="J220" s="553"/>
      <c r="K220" s="553"/>
      <c r="L220" s="568"/>
      <c r="M220" s="554"/>
    </row>
    <row r="221" spans="1:13" s="344" customFormat="1" ht="24.75" customHeight="1">
      <c r="A221" s="617"/>
      <c r="B221" s="553"/>
      <c r="C221" s="553"/>
      <c r="D221" s="191">
        <v>9</v>
      </c>
      <c r="E221" s="602"/>
      <c r="F221" s="318" t="s">
        <v>617</v>
      </c>
      <c r="G221" s="171"/>
      <c r="H221" s="171" t="s">
        <v>618</v>
      </c>
      <c r="I221" s="318" t="s">
        <v>551</v>
      </c>
      <c r="J221" s="553"/>
      <c r="K221" s="553"/>
      <c r="L221" s="568"/>
      <c r="M221" s="554"/>
    </row>
    <row r="222" spans="1:13" s="344" customFormat="1" ht="24.75" customHeight="1">
      <c r="A222" s="617"/>
      <c r="B222" s="553"/>
      <c r="C222" s="553"/>
      <c r="D222" s="191">
        <v>10</v>
      </c>
      <c r="E222" s="602"/>
      <c r="F222" s="318" t="s">
        <v>631</v>
      </c>
      <c r="G222" s="171"/>
      <c r="H222" s="305" t="s">
        <v>890</v>
      </c>
      <c r="I222" s="318" t="s">
        <v>781</v>
      </c>
      <c r="J222" s="553"/>
      <c r="K222" s="553"/>
      <c r="L222" s="568"/>
      <c r="M222" s="554"/>
    </row>
    <row r="223" spans="1:13" s="344" customFormat="1" ht="24.75" customHeight="1">
      <c r="A223" s="617"/>
      <c r="B223" s="553"/>
      <c r="C223" s="553"/>
      <c r="D223" s="191">
        <v>11</v>
      </c>
      <c r="E223" s="602"/>
      <c r="F223" s="318" t="s">
        <v>632</v>
      </c>
      <c r="G223" s="171"/>
      <c r="H223" s="171" t="s">
        <v>626</v>
      </c>
      <c r="I223" s="318" t="s">
        <v>781</v>
      </c>
      <c r="J223" s="553"/>
      <c r="K223" s="553"/>
      <c r="L223" s="568"/>
      <c r="M223" s="554"/>
    </row>
    <row r="224" spans="1:13" s="344" customFormat="1" ht="24.75" customHeight="1">
      <c r="A224" s="617"/>
      <c r="B224" s="553"/>
      <c r="C224" s="553"/>
      <c r="D224" s="191">
        <v>12</v>
      </c>
      <c r="E224" s="602"/>
      <c r="F224" s="318" t="s">
        <v>633</v>
      </c>
      <c r="G224" s="171"/>
      <c r="H224" s="427" t="s">
        <v>585</v>
      </c>
      <c r="I224" s="318" t="s">
        <v>782</v>
      </c>
      <c r="J224" s="553"/>
      <c r="K224" s="553"/>
      <c r="L224" s="568"/>
      <c r="M224" s="554"/>
    </row>
    <row r="225" spans="1:13" s="344" customFormat="1" ht="24.75" customHeight="1" thickBot="1">
      <c r="A225" s="618"/>
      <c r="B225" s="600"/>
      <c r="C225" s="600"/>
      <c r="D225" s="384">
        <v>13</v>
      </c>
      <c r="E225" s="602"/>
      <c r="F225" s="419" t="s">
        <v>579</v>
      </c>
      <c r="G225" s="420"/>
      <c r="H225" s="421" t="s">
        <v>891</v>
      </c>
      <c r="I225" s="419" t="s">
        <v>782</v>
      </c>
      <c r="J225" s="600"/>
      <c r="K225" s="600"/>
      <c r="L225" s="607"/>
      <c r="M225" s="593"/>
    </row>
    <row r="226" spans="1:13" s="344" customFormat="1" ht="24.75" customHeight="1">
      <c r="A226" s="615">
        <v>110</v>
      </c>
      <c r="B226" s="598" t="s">
        <v>159</v>
      </c>
      <c r="C226" s="598" t="s">
        <v>666</v>
      </c>
      <c r="D226" s="355">
        <v>1</v>
      </c>
      <c r="E226" s="425" t="s">
        <v>971</v>
      </c>
      <c r="F226" s="628"/>
      <c r="G226" s="604" t="s">
        <v>513</v>
      </c>
      <c r="H226" s="406" t="s">
        <v>973</v>
      </c>
      <c r="I226" s="308" t="s">
        <v>970</v>
      </c>
      <c r="J226" s="604">
        <v>1</v>
      </c>
      <c r="K226" s="720" t="s">
        <v>114</v>
      </c>
      <c r="L226" s="720" t="s">
        <v>667</v>
      </c>
      <c r="M226" s="608" t="s">
        <v>668</v>
      </c>
    </row>
    <row r="227" spans="1:13" s="344" customFormat="1" ht="24.75" customHeight="1">
      <c r="A227" s="616"/>
      <c r="B227" s="599"/>
      <c r="C227" s="599"/>
      <c r="D227" s="191">
        <v>2</v>
      </c>
      <c r="E227" s="317" t="s">
        <v>972</v>
      </c>
      <c r="F227" s="629"/>
      <c r="G227" s="602"/>
      <c r="H227" s="305" t="s">
        <v>974</v>
      </c>
      <c r="I227" s="282" t="s">
        <v>970</v>
      </c>
      <c r="J227" s="602"/>
      <c r="K227" s="660"/>
      <c r="L227" s="660"/>
      <c r="M227" s="554"/>
    </row>
    <row r="228" spans="1:13" s="344" customFormat="1" ht="24.75" customHeight="1">
      <c r="A228" s="616"/>
      <c r="B228" s="599"/>
      <c r="C228" s="599"/>
      <c r="D228" s="191">
        <v>3</v>
      </c>
      <c r="E228" s="318" t="s">
        <v>670</v>
      </c>
      <c r="F228" s="629"/>
      <c r="G228" s="602"/>
      <c r="H228" s="191" t="s">
        <v>671</v>
      </c>
      <c r="I228" s="310" t="s">
        <v>672</v>
      </c>
      <c r="J228" s="602"/>
      <c r="K228" s="660"/>
      <c r="L228" s="660"/>
      <c r="M228" s="554"/>
    </row>
    <row r="229" spans="1:13" s="344" customFormat="1" ht="24.75" customHeight="1">
      <c r="A229" s="616"/>
      <c r="B229" s="599"/>
      <c r="C229" s="599"/>
      <c r="D229" s="191">
        <v>4</v>
      </c>
      <c r="E229" s="318" t="s">
        <v>673</v>
      </c>
      <c r="F229" s="629"/>
      <c r="G229" s="602"/>
      <c r="H229" s="191" t="s">
        <v>674</v>
      </c>
      <c r="I229" s="310" t="s">
        <v>672</v>
      </c>
      <c r="J229" s="627"/>
      <c r="K229" s="599"/>
      <c r="L229" s="599"/>
      <c r="M229" s="554"/>
    </row>
    <row r="230" spans="1:13" s="344" customFormat="1" ht="24.75" customHeight="1">
      <c r="A230" s="616"/>
      <c r="B230" s="599"/>
      <c r="C230" s="599"/>
      <c r="D230" s="191">
        <v>5</v>
      </c>
      <c r="E230" s="318" t="s">
        <v>163</v>
      </c>
      <c r="F230" s="629"/>
      <c r="G230" s="602"/>
      <c r="H230" s="305" t="s">
        <v>969</v>
      </c>
      <c r="I230" s="310" t="s">
        <v>394</v>
      </c>
      <c r="J230" s="191">
        <v>5</v>
      </c>
      <c r="K230" s="281" t="s">
        <v>114</v>
      </c>
      <c r="L230" s="191" t="s">
        <v>675</v>
      </c>
      <c r="M230" s="554"/>
    </row>
    <row r="231" spans="1:13" s="344" customFormat="1" ht="24.75" customHeight="1">
      <c r="A231" s="617"/>
      <c r="B231" s="553"/>
      <c r="C231" s="553"/>
      <c r="D231" s="191">
        <v>6</v>
      </c>
      <c r="E231" s="318" t="s">
        <v>162</v>
      </c>
      <c r="F231" s="629"/>
      <c r="G231" s="602"/>
      <c r="H231" s="171" t="s">
        <v>444</v>
      </c>
      <c r="I231" s="282" t="s">
        <v>970</v>
      </c>
      <c r="J231" s="553">
        <v>1</v>
      </c>
      <c r="K231" s="553" t="s">
        <v>114</v>
      </c>
      <c r="L231" s="553" t="s">
        <v>669</v>
      </c>
      <c r="M231" s="554"/>
    </row>
    <row r="232" spans="1:13" s="344" customFormat="1" ht="24.75" customHeight="1">
      <c r="A232" s="617"/>
      <c r="B232" s="553"/>
      <c r="C232" s="553"/>
      <c r="D232" s="191">
        <v>7</v>
      </c>
      <c r="E232" s="318" t="s">
        <v>677</v>
      </c>
      <c r="F232" s="629"/>
      <c r="G232" s="602"/>
      <c r="H232" s="305" t="s">
        <v>975</v>
      </c>
      <c r="I232" s="310" t="s">
        <v>672</v>
      </c>
      <c r="J232" s="553"/>
      <c r="K232" s="553"/>
      <c r="L232" s="553"/>
      <c r="M232" s="554"/>
    </row>
    <row r="233" spans="1:13" s="344" customFormat="1" ht="24.75" customHeight="1" thickBot="1">
      <c r="A233" s="703"/>
      <c r="B233" s="563"/>
      <c r="C233" s="563"/>
      <c r="D233" s="313">
        <v>8</v>
      </c>
      <c r="E233" s="331" t="s">
        <v>676</v>
      </c>
      <c r="F233" s="630"/>
      <c r="G233" s="603"/>
      <c r="H233" s="319" t="s">
        <v>678</v>
      </c>
      <c r="I233" s="338" t="s">
        <v>146</v>
      </c>
      <c r="J233" s="313">
        <v>5</v>
      </c>
      <c r="K233" s="313" t="s">
        <v>114</v>
      </c>
      <c r="L233" s="313" t="s">
        <v>675</v>
      </c>
      <c r="M233" s="610"/>
    </row>
    <row r="234" spans="1:13" s="344" customFormat="1" ht="16.5" customHeight="1" thickBot="1">
      <c r="A234" s="332"/>
      <c r="B234" s="333"/>
      <c r="C234" s="333"/>
      <c r="D234" s="333"/>
      <c r="E234" s="334"/>
      <c r="F234" s="172"/>
      <c r="G234" s="172"/>
      <c r="H234" s="181"/>
      <c r="I234" s="335"/>
      <c r="J234" s="333"/>
      <c r="K234" s="333"/>
      <c r="L234" s="333"/>
      <c r="M234" s="336"/>
    </row>
    <row r="235" spans="1:13" ht="15.75" customHeight="1" thickBot="1">
      <c r="A235" s="619" t="s">
        <v>86</v>
      </c>
      <c r="B235" s="620"/>
      <c r="C235" s="324" t="s">
        <v>87</v>
      </c>
      <c r="D235" s="619" t="s">
        <v>88</v>
      </c>
      <c r="E235" s="620"/>
      <c r="F235" s="621" t="s">
        <v>1069</v>
      </c>
      <c r="G235" s="622"/>
      <c r="H235" s="622"/>
      <c r="I235" s="623"/>
      <c r="J235" s="666" t="s">
        <v>715</v>
      </c>
      <c r="K235" s="667"/>
      <c r="L235" s="621" t="s">
        <v>1071</v>
      </c>
      <c r="M235" s="623"/>
    </row>
    <row r="236" spans="1:13" ht="15.75" customHeight="1" thickBot="1">
      <c r="A236" s="614" t="s">
        <v>713</v>
      </c>
      <c r="B236" s="614"/>
      <c r="C236" s="614"/>
      <c r="D236" s="614"/>
      <c r="E236" s="614"/>
      <c r="F236" s="624"/>
      <c r="G236" s="625"/>
      <c r="H236" s="625"/>
      <c r="I236" s="626"/>
      <c r="J236" s="668"/>
      <c r="K236" s="669"/>
      <c r="L236" s="624"/>
      <c r="M236" s="626"/>
    </row>
    <row r="237" spans="1:13" ht="15.75" customHeight="1" thickBot="1">
      <c r="A237" s="614" t="s">
        <v>851</v>
      </c>
      <c r="B237" s="614"/>
      <c r="C237" s="614"/>
      <c r="D237" s="614"/>
      <c r="E237" s="614"/>
      <c r="F237" s="614" t="s">
        <v>920</v>
      </c>
      <c r="G237" s="614"/>
      <c r="H237" s="614"/>
      <c r="I237" s="614"/>
      <c r="J237" s="614" t="s">
        <v>89</v>
      </c>
      <c r="K237" s="614"/>
      <c r="L237" s="614"/>
      <c r="M237" s="614"/>
    </row>
    <row r="238" spans="1:13" ht="15.75" customHeight="1" thickBot="1">
      <c r="A238" s="614" t="s">
        <v>714</v>
      </c>
      <c r="B238" s="614"/>
      <c r="C238" s="614"/>
      <c r="D238" s="614"/>
      <c r="E238" s="614"/>
      <c r="F238" s="614" t="s">
        <v>1070</v>
      </c>
      <c r="G238" s="614"/>
      <c r="H238" s="614"/>
      <c r="I238" s="614"/>
      <c r="J238" s="614" t="s">
        <v>90</v>
      </c>
      <c r="K238" s="614"/>
      <c r="L238" s="614"/>
      <c r="M238" s="614"/>
    </row>
    <row r="239" spans="1:13" ht="15.75" customHeight="1" thickBot="1">
      <c r="A239" s="619" t="s">
        <v>1072</v>
      </c>
      <c r="B239" s="648"/>
      <c r="C239" s="648"/>
      <c r="D239" s="649"/>
      <c r="E239" s="650"/>
      <c r="F239" s="646" t="s">
        <v>91</v>
      </c>
      <c r="G239" s="646"/>
      <c r="H239" s="646"/>
      <c r="I239" s="646"/>
      <c r="J239" s="646" t="s">
        <v>91</v>
      </c>
      <c r="K239" s="646"/>
      <c r="L239" s="646"/>
      <c r="M239" s="646"/>
    </row>
    <row r="240" spans="1:13" ht="16.5" thickBot="1">
      <c r="A240" s="631" t="s">
        <v>92</v>
      </c>
      <c r="B240" s="637" t="s">
        <v>93</v>
      </c>
      <c r="C240" s="637" t="s">
        <v>94</v>
      </c>
      <c r="D240" s="637" t="s">
        <v>95</v>
      </c>
      <c r="E240" s="637"/>
      <c r="F240" s="637"/>
      <c r="G240" s="637" t="s">
        <v>96</v>
      </c>
      <c r="H240" s="637" t="s">
        <v>97</v>
      </c>
      <c r="I240" s="637"/>
      <c r="J240" s="637"/>
      <c r="K240" s="637"/>
      <c r="L240" s="637"/>
      <c r="M240" s="631" t="s">
        <v>98</v>
      </c>
    </row>
    <row r="241" spans="1:13" ht="19.5" customHeight="1" thickBot="1">
      <c r="A241" s="647"/>
      <c r="B241" s="638"/>
      <c r="C241" s="638"/>
      <c r="D241" s="637" t="s">
        <v>99</v>
      </c>
      <c r="E241" s="637" t="s">
        <v>100</v>
      </c>
      <c r="F241" s="642" t="s">
        <v>101</v>
      </c>
      <c r="G241" s="640"/>
      <c r="H241" s="637" t="s">
        <v>102</v>
      </c>
      <c r="I241" s="637" t="s">
        <v>103</v>
      </c>
      <c r="J241" s="637" t="s">
        <v>104</v>
      </c>
      <c r="K241" s="637"/>
      <c r="L241" s="644" t="s">
        <v>105</v>
      </c>
      <c r="M241" s="632"/>
    </row>
    <row r="242" spans="1:13" ht="27.75" customHeight="1" thickBot="1">
      <c r="A242" s="647"/>
      <c r="B242" s="639"/>
      <c r="C242" s="639"/>
      <c r="D242" s="641"/>
      <c r="E242" s="639"/>
      <c r="F242" s="643"/>
      <c r="G242" s="641"/>
      <c r="H242" s="641"/>
      <c r="I242" s="639"/>
      <c r="J242" s="356" t="s">
        <v>106</v>
      </c>
      <c r="K242" s="356" t="s">
        <v>107</v>
      </c>
      <c r="L242" s="645"/>
      <c r="M242" s="632"/>
    </row>
    <row r="243" spans="1:13" s="172" customFormat="1" ht="24.95" customHeight="1">
      <c r="A243" s="698">
        <v>120</v>
      </c>
      <c r="B243" s="598" t="s">
        <v>74</v>
      </c>
      <c r="C243" s="601" t="s">
        <v>1019</v>
      </c>
      <c r="D243" s="330">
        <v>1</v>
      </c>
      <c r="E243" s="418" t="s">
        <v>656</v>
      </c>
      <c r="F243" s="604"/>
      <c r="G243" s="330" t="s">
        <v>513</v>
      </c>
      <c r="H243" s="406" t="s">
        <v>976</v>
      </c>
      <c r="I243" s="428" t="s">
        <v>657</v>
      </c>
      <c r="J243" s="330">
        <v>1</v>
      </c>
      <c r="K243" s="330">
        <v>1</v>
      </c>
      <c r="L243" s="598" t="s">
        <v>125</v>
      </c>
      <c r="M243" s="591" t="s">
        <v>658</v>
      </c>
    </row>
    <row r="244" spans="1:13" s="172" customFormat="1" ht="24.95" customHeight="1">
      <c r="A244" s="728"/>
      <c r="B244" s="599"/>
      <c r="C244" s="599"/>
      <c r="D244" s="413">
        <v>2</v>
      </c>
      <c r="E244" s="318" t="s">
        <v>662</v>
      </c>
      <c r="F244" s="602"/>
      <c r="G244" s="318"/>
      <c r="H244" s="171">
        <v>0.03</v>
      </c>
      <c r="I244" s="307" t="s">
        <v>977</v>
      </c>
      <c r="J244" s="171">
        <v>1</v>
      </c>
      <c r="K244" s="171" t="s">
        <v>571</v>
      </c>
      <c r="L244" s="599"/>
      <c r="M244" s="592"/>
    </row>
    <row r="245" spans="1:13" s="172" customFormat="1" ht="24.95" customHeight="1">
      <c r="A245" s="728"/>
      <c r="B245" s="599"/>
      <c r="C245" s="599"/>
      <c r="D245" s="413">
        <v>3</v>
      </c>
      <c r="E245" s="318" t="s">
        <v>661</v>
      </c>
      <c r="F245" s="602"/>
      <c r="G245" s="318"/>
      <c r="H245" s="171">
        <v>0.05</v>
      </c>
      <c r="I245" s="307" t="s">
        <v>978</v>
      </c>
      <c r="J245" s="171">
        <v>1</v>
      </c>
      <c r="K245" s="171" t="s">
        <v>571</v>
      </c>
      <c r="L245" s="599"/>
      <c r="M245" s="592"/>
    </row>
    <row r="246" spans="1:13" s="172" customFormat="1" ht="24.95" customHeight="1">
      <c r="A246" s="699"/>
      <c r="B246" s="553"/>
      <c r="C246" s="553"/>
      <c r="D246" s="171">
        <v>4</v>
      </c>
      <c r="E246" s="318" t="s">
        <v>659</v>
      </c>
      <c r="F246" s="602"/>
      <c r="G246" s="318"/>
      <c r="H246" s="305" t="s">
        <v>979</v>
      </c>
      <c r="I246" s="307" t="s">
        <v>427</v>
      </c>
      <c r="J246" s="171">
        <v>5</v>
      </c>
      <c r="K246" s="305" t="s">
        <v>980</v>
      </c>
      <c r="L246" s="553"/>
      <c r="M246" s="554"/>
    </row>
    <row r="247" spans="1:13" s="172" customFormat="1" ht="24.95" customHeight="1">
      <c r="A247" s="699"/>
      <c r="B247" s="553"/>
      <c r="C247" s="553"/>
      <c r="D247" s="171">
        <v>5</v>
      </c>
      <c r="E247" s="317" t="s">
        <v>894</v>
      </c>
      <c r="F247" s="627"/>
      <c r="G247" s="318"/>
      <c r="H247" s="305" t="s">
        <v>655</v>
      </c>
      <c r="I247" s="307" t="s">
        <v>146</v>
      </c>
      <c r="J247" s="171">
        <v>1</v>
      </c>
      <c r="K247" s="171">
        <v>1</v>
      </c>
      <c r="L247" s="553"/>
      <c r="M247" s="554"/>
    </row>
    <row r="248" spans="1:13" s="172" customFormat="1" ht="24.95" customHeight="1">
      <c r="A248" s="699"/>
      <c r="B248" s="553"/>
      <c r="C248" s="553"/>
      <c r="D248" s="171">
        <v>6</v>
      </c>
      <c r="E248" s="594"/>
      <c r="F248" s="318" t="s">
        <v>665</v>
      </c>
      <c r="G248" s="318"/>
      <c r="H248" s="304" t="s">
        <v>892</v>
      </c>
      <c r="I248" s="303" t="s">
        <v>551</v>
      </c>
      <c r="J248" s="559">
        <v>1</v>
      </c>
      <c r="K248" s="559" t="s">
        <v>139</v>
      </c>
      <c r="L248" s="553"/>
      <c r="M248" s="554"/>
    </row>
    <row r="249" spans="1:13" s="172" customFormat="1" ht="24.95" customHeight="1">
      <c r="A249" s="699"/>
      <c r="B249" s="553"/>
      <c r="C249" s="553"/>
      <c r="D249" s="171">
        <v>7</v>
      </c>
      <c r="E249" s="602"/>
      <c r="F249" s="318" t="s">
        <v>577</v>
      </c>
      <c r="G249" s="318"/>
      <c r="H249" s="305" t="s">
        <v>1015</v>
      </c>
      <c r="I249" s="310" t="s">
        <v>551</v>
      </c>
      <c r="J249" s="559"/>
      <c r="K249" s="559"/>
      <c r="L249" s="553"/>
      <c r="M249" s="554"/>
    </row>
    <row r="250" spans="1:13" s="172" customFormat="1" ht="24.95" customHeight="1">
      <c r="A250" s="699"/>
      <c r="B250" s="553"/>
      <c r="C250" s="553"/>
      <c r="D250" s="171">
        <v>8</v>
      </c>
      <c r="E250" s="602"/>
      <c r="F250" s="318" t="s">
        <v>547</v>
      </c>
      <c r="G250" s="318"/>
      <c r="H250" s="305" t="s">
        <v>1016</v>
      </c>
      <c r="I250" s="310" t="s">
        <v>567</v>
      </c>
      <c r="J250" s="559"/>
      <c r="K250" s="559"/>
      <c r="L250" s="553"/>
      <c r="M250" s="554"/>
    </row>
    <row r="251" spans="1:13" s="172" customFormat="1" ht="24.95" customHeight="1">
      <c r="A251" s="699"/>
      <c r="B251" s="553"/>
      <c r="C251" s="553"/>
      <c r="D251" s="171">
        <v>9</v>
      </c>
      <c r="E251" s="602"/>
      <c r="F251" s="317" t="s">
        <v>1018</v>
      </c>
      <c r="G251" s="318"/>
      <c r="H251" s="305" t="s">
        <v>1017</v>
      </c>
      <c r="I251" s="310" t="s">
        <v>782</v>
      </c>
      <c r="J251" s="559"/>
      <c r="K251" s="559"/>
      <c r="L251" s="553"/>
      <c r="M251" s="554"/>
    </row>
    <row r="252" spans="1:13" s="172" customFormat="1" ht="24.95" customHeight="1" thickBot="1">
      <c r="A252" s="672"/>
      <c r="B252" s="600"/>
      <c r="C252" s="600"/>
      <c r="D252" s="420">
        <v>10</v>
      </c>
      <c r="E252" s="603"/>
      <c r="F252" s="419" t="s">
        <v>546</v>
      </c>
      <c r="G252" s="419"/>
      <c r="H252" s="421" t="s">
        <v>893</v>
      </c>
      <c r="I252" s="429" t="s">
        <v>782</v>
      </c>
      <c r="J252" s="594"/>
      <c r="K252" s="594"/>
      <c r="L252" s="600"/>
      <c r="M252" s="593"/>
    </row>
    <row r="253" spans="1:13" s="172" customFormat="1" ht="24.95" customHeight="1">
      <c r="A253" s="633">
        <v>130</v>
      </c>
      <c r="B253" s="635" t="s">
        <v>899</v>
      </c>
      <c r="C253" s="595" t="s">
        <v>908</v>
      </c>
      <c r="D253" s="330">
        <v>1</v>
      </c>
      <c r="E253" s="425" t="s">
        <v>909</v>
      </c>
      <c r="F253" s="418"/>
      <c r="G253" s="418"/>
      <c r="H253" s="386" t="s">
        <v>1087</v>
      </c>
      <c r="I253" s="308" t="s">
        <v>146</v>
      </c>
      <c r="J253" s="330">
        <v>1</v>
      </c>
      <c r="K253" s="330">
        <v>1</v>
      </c>
      <c r="L253" s="595" t="s">
        <v>913</v>
      </c>
      <c r="M253" s="611" t="s">
        <v>658</v>
      </c>
    </row>
    <row r="254" spans="1:13" s="172" customFormat="1" ht="24.95" customHeight="1" thickBot="1">
      <c r="A254" s="634"/>
      <c r="B254" s="636"/>
      <c r="C254" s="653"/>
      <c r="D254" s="319">
        <v>2</v>
      </c>
      <c r="E254" s="306"/>
      <c r="F254" s="404" t="s">
        <v>910</v>
      </c>
      <c r="G254" s="306"/>
      <c r="H254" s="312" t="s">
        <v>911</v>
      </c>
      <c r="I254" s="382" t="s">
        <v>551</v>
      </c>
      <c r="J254" s="319">
        <v>1</v>
      </c>
      <c r="K254" s="312" t="s">
        <v>912</v>
      </c>
      <c r="L254" s="653"/>
      <c r="M254" s="654"/>
    </row>
    <row r="255" spans="1:13" s="172" customFormat="1" ht="24.95" customHeight="1">
      <c r="A255" s="670" t="s">
        <v>898</v>
      </c>
      <c r="B255" s="663" t="s">
        <v>76</v>
      </c>
      <c r="C255" s="663" t="s">
        <v>165</v>
      </c>
      <c r="D255" s="413">
        <v>1</v>
      </c>
      <c r="E255" s="397" t="s">
        <v>140</v>
      </c>
      <c r="F255" s="655"/>
      <c r="G255" s="394"/>
      <c r="H255" s="396" t="s">
        <v>981</v>
      </c>
      <c r="I255" s="397" t="s">
        <v>130</v>
      </c>
      <c r="J255" s="351">
        <v>1</v>
      </c>
      <c r="K255" s="351" t="s">
        <v>571</v>
      </c>
      <c r="L255" s="599" t="s">
        <v>125</v>
      </c>
      <c r="M255" s="609" t="s">
        <v>658</v>
      </c>
    </row>
    <row r="256" spans="1:13" s="172" customFormat="1" ht="24.95" customHeight="1">
      <c r="A256" s="671"/>
      <c r="B256" s="664"/>
      <c r="C256" s="664"/>
      <c r="D256" s="430">
        <v>2</v>
      </c>
      <c r="E256" s="397" t="s">
        <v>140</v>
      </c>
      <c r="F256" s="656"/>
      <c r="G256" s="431"/>
      <c r="H256" s="432" t="s">
        <v>982</v>
      </c>
      <c r="I256" s="397" t="s">
        <v>130</v>
      </c>
      <c r="J256" s="191">
        <v>1</v>
      </c>
      <c r="K256" s="281" t="s">
        <v>139</v>
      </c>
      <c r="L256" s="660"/>
      <c r="M256" s="657"/>
    </row>
    <row r="257" spans="1:13" s="172" customFormat="1" ht="24.95" customHeight="1" thickBot="1">
      <c r="A257" s="672"/>
      <c r="B257" s="665"/>
      <c r="C257" s="665"/>
      <c r="D257" s="420">
        <v>3</v>
      </c>
      <c r="E257" s="419"/>
      <c r="F257" s="419" t="s">
        <v>679</v>
      </c>
      <c r="G257" s="419"/>
      <c r="H257" s="421" t="s">
        <v>895</v>
      </c>
      <c r="I257" s="429" t="s">
        <v>566</v>
      </c>
      <c r="J257" s="384">
        <v>1</v>
      </c>
      <c r="K257" s="384" t="s">
        <v>139</v>
      </c>
      <c r="L257" s="600"/>
      <c r="M257" s="593"/>
    </row>
    <row r="258" spans="1:13" s="344" customFormat="1" ht="24.75" customHeight="1">
      <c r="A258" s="615">
        <v>140</v>
      </c>
      <c r="B258" s="598" t="s">
        <v>680</v>
      </c>
      <c r="C258" s="601" t="s">
        <v>1019</v>
      </c>
      <c r="D258" s="330">
        <v>1</v>
      </c>
      <c r="E258" s="337" t="s">
        <v>122</v>
      </c>
      <c r="F258" s="598"/>
      <c r="G258" s="330" t="s">
        <v>513</v>
      </c>
      <c r="H258" s="314" t="s">
        <v>166</v>
      </c>
      <c r="I258" s="358" t="s">
        <v>164</v>
      </c>
      <c r="J258" s="355">
        <v>1</v>
      </c>
      <c r="K258" s="355">
        <v>1</v>
      </c>
      <c r="L258" s="598" t="s">
        <v>125</v>
      </c>
      <c r="M258" s="608" t="s">
        <v>658</v>
      </c>
    </row>
    <row r="259" spans="1:13" s="344" customFormat="1" ht="24.75" customHeight="1">
      <c r="A259" s="617"/>
      <c r="B259" s="553"/>
      <c r="C259" s="710"/>
      <c r="D259" s="191">
        <v>2</v>
      </c>
      <c r="E259" s="25" t="s">
        <v>167</v>
      </c>
      <c r="F259" s="553"/>
      <c r="G259" s="171"/>
      <c r="H259" s="315">
        <v>0.05</v>
      </c>
      <c r="I259" s="282" t="s">
        <v>983</v>
      </c>
      <c r="J259" s="191">
        <v>2</v>
      </c>
      <c r="K259" s="281" t="s">
        <v>980</v>
      </c>
      <c r="L259" s="553"/>
      <c r="M259" s="554"/>
    </row>
    <row r="260" spans="1:13" s="344" customFormat="1" ht="24.75" customHeight="1">
      <c r="A260" s="617"/>
      <c r="B260" s="553"/>
      <c r="C260" s="710"/>
      <c r="D260" s="171">
        <v>3</v>
      </c>
      <c r="E260" s="25" t="s">
        <v>121</v>
      </c>
      <c r="F260" s="553"/>
      <c r="G260" s="171" t="s">
        <v>513</v>
      </c>
      <c r="H260" s="315" t="s">
        <v>682</v>
      </c>
      <c r="I260" s="310" t="s">
        <v>681</v>
      </c>
      <c r="J260" s="191">
        <v>1</v>
      </c>
      <c r="K260" s="191">
        <v>1</v>
      </c>
      <c r="L260" s="553"/>
      <c r="M260" s="554"/>
    </row>
    <row r="261" spans="1:13" s="344" customFormat="1" ht="24.75" customHeight="1">
      <c r="A261" s="617"/>
      <c r="B261" s="553"/>
      <c r="C261" s="710"/>
      <c r="D261" s="171">
        <v>4</v>
      </c>
      <c r="E261" s="317" t="s">
        <v>659</v>
      </c>
      <c r="F261" s="553"/>
      <c r="G261" s="171"/>
      <c r="H261" s="171">
        <v>0.6</v>
      </c>
      <c r="I261" s="282" t="s">
        <v>984</v>
      </c>
      <c r="J261" s="191">
        <v>2</v>
      </c>
      <c r="K261" s="281" t="s">
        <v>980</v>
      </c>
      <c r="L261" s="553"/>
      <c r="M261" s="554"/>
    </row>
    <row r="262" spans="1:13" s="344" customFormat="1" ht="24.75" customHeight="1">
      <c r="A262" s="617"/>
      <c r="B262" s="553"/>
      <c r="C262" s="710"/>
      <c r="D262" s="191">
        <v>5</v>
      </c>
      <c r="E262" s="25" t="s">
        <v>170</v>
      </c>
      <c r="F262" s="553"/>
      <c r="G262" s="171"/>
      <c r="H262" s="315">
        <v>0.03</v>
      </c>
      <c r="I262" s="282" t="s">
        <v>1088</v>
      </c>
      <c r="J262" s="191">
        <v>1</v>
      </c>
      <c r="K262" s="191">
        <v>1</v>
      </c>
      <c r="L262" s="553"/>
      <c r="M262" s="554"/>
    </row>
    <row r="263" spans="1:13" s="344" customFormat="1" ht="24.75" customHeight="1">
      <c r="A263" s="617"/>
      <c r="B263" s="553"/>
      <c r="C263" s="710"/>
      <c r="D263" s="171">
        <v>6</v>
      </c>
      <c r="E263" s="317" t="s">
        <v>661</v>
      </c>
      <c r="F263" s="553"/>
      <c r="G263" s="171"/>
      <c r="H263" s="315">
        <v>0.05</v>
      </c>
      <c r="I263" s="282" t="s">
        <v>983</v>
      </c>
      <c r="J263" s="191">
        <v>2</v>
      </c>
      <c r="K263" s="281" t="s">
        <v>980</v>
      </c>
      <c r="L263" s="553"/>
      <c r="M263" s="554"/>
    </row>
    <row r="264" spans="1:13" s="344" customFormat="1" ht="24.75" customHeight="1">
      <c r="A264" s="617"/>
      <c r="B264" s="553"/>
      <c r="C264" s="710"/>
      <c r="D264" s="171">
        <v>7</v>
      </c>
      <c r="E264" s="318" t="s">
        <v>155</v>
      </c>
      <c r="F264" s="553"/>
      <c r="G264" s="171"/>
      <c r="H264" s="305" t="s">
        <v>663</v>
      </c>
      <c r="I264" s="303" t="s">
        <v>664</v>
      </c>
      <c r="J264" s="171">
        <v>2</v>
      </c>
      <c r="K264" s="305" t="s">
        <v>980</v>
      </c>
      <c r="L264" s="553"/>
      <c r="M264" s="554"/>
    </row>
    <row r="265" spans="1:13" s="344" customFormat="1" ht="24.75" customHeight="1">
      <c r="A265" s="617"/>
      <c r="B265" s="553"/>
      <c r="C265" s="710"/>
      <c r="D265" s="191">
        <v>8</v>
      </c>
      <c r="E265" s="318" t="s">
        <v>662</v>
      </c>
      <c r="F265" s="553"/>
      <c r="G265" s="171"/>
      <c r="H265" s="171">
        <v>0.03</v>
      </c>
      <c r="I265" s="307" t="s">
        <v>1089</v>
      </c>
      <c r="J265" s="171">
        <v>1</v>
      </c>
      <c r="K265" s="305" t="s">
        <v>139</v>
      </c>
      <c r="L265" s="553"/>
      <c r="M265" s="554"/>
    </row>
    <row r="266" spans="1:13" s="344" customFormat="1" ht="24.75" customHeight="1">
      <c r="A266" s="617"/>
      <c r="B266" s="553"/>
      <c r="C266" s="710"/>
      <c r="D266" s="171">
        <v>9</v>
      </c>
      <c r="E266" s="317" t="s">
        <v>985</v>
      </c>
      <c r="F266" s="553"/>
      <c r="G266" s="171"/>
      <c r="H266" s="171">
        <v>8.0000000000000002E-3</v>
      </c>
      <c r="I266" s="303" t="s">
        <v>685</v>
      </c>
      <c r="J266" s="171">
        <v>1</v>
      </c>
      <c r="K266" s="171" t="s">
        <v>139</v>
      </c>
      <c r="L266" s="553"/>
      <c r="M266" s="554"/>
    </row>
    <row r="267" spans="1:13" s="344" customFormat="1" ht="24.75" customHeight="1">
      <c r="A267" s="617"/>
      <c r="B267" s="553"/>
      <c r="C267" s="710"/>
      <c r="D267" s="171">
        <v>10</v>
      </c>
      <c r="E267" s="318" t="s">
        <v>121</v>
      </c>
      <c r="F267" s="553"/>
      <c r="G267" s="171"/>
      <c r="H267" s="171" t="s">
        <v>683</v>
      </c>
      <c r="I267" s="282" t="s">
        <v>1090</v>
      </c>
      <c r="J267" s="191">
        <v>1</v>
      </c>
      <c r="K267" s="191">
        <v>1</v>
      </c>
      <c r="L267" s="553"/>
      <c r="M267" s="554"/>
    </row>
    <row r="268" spans="1:13" s="344" customFormat="1" ht="24.75" customHeight="1">
      <c r="A268" s="617"/>
      <c r="B268" s="553"/>
      <c r="C268" s="710"/>
      <c r="D268" s="191">
        <v>11</v>
      </c>
      <c r="E268" s="318" t="s">
        <v>123</v>
      </c>
      <c r="F268" s="553"/>
      <c r="G268" s="171"/>
      <c r="H268" s="171" t="s">
        <v>857</v>
      </c>
      <c r="I268" s="310" t="s">
        <v>684</v>
      </c>
      <c r="J268" s="191">
        <v>1</v>
      </c>
      <c r="K268" s="191" t="s">
        <v>571</v>
      </c>
      <c r="L268" s="553"/>
      <c r="M268" s="554"/>
    </row>
    <row r="269" spans="1:13" s="344" customFormat="1" ht="24.75" customHeight="1">
      <c r="A269" s="617"/>
      <c r="B269" s="553"/>
      <c r="C269" s="710"/>
      <c r="D269" s="171">
        <v>12</v>
      </c>
      <c r="E269" s="553"/>
      <c r="F269" s="311" t="s">
        <v>665</v>
      </c>
      <c r="G269" s="171"/>
      <c r="H269" s="304" t="s">
        <v>896</v>
      </c>
      <c r="I269" s="318" t="s">
        <v>551</v>
      </c>
      <c r="J269" s="553">
        <v>1</v>
      </c>
      <c r="K269" s="553" t="s">
        <v>139</v>
      </c>
      <c r="L269" s="553"/>
      <c r="M269" s="554"/>
    </row>
    <row r="270" spans="1:13" s="172" customFormat="1" ht="24.95" customHeight="1">
      <c r="A270" s="617"/>
      <c r="B270" s="553"/>
      <c r="C270" s="710"/>
      <c r="D270" s="171">
        <v>13</v>
      </c>
      <c r="E270" s="553"/>
      <c r="F270" s="311" t="s">
        <v>577</v>
      </c>
      <c r="G270" s="171"/>
      <c r="H270" s="305" t="s">
        <v>1020</v>
      </c>
      <c r="I270" s="310" t="s">
        <v>551</v>
      </c>
      <c r="J270" s="553"/>
      <c r="K270" s="553"/>
      <c r="L270" s="553"/>
      <c r="M270" s="554"/>
    </row>
    <row r="271" spans="1:13" s="172" customFormat="1" ht="24.95" customHeight="1">
      <c r="A271" s="617"/>
      <c r="B271" s="553"/>
      <c r="C271" s="710"/>
      <c r="D271" s="191">
        <v>14</v>
      </c>
      <c r="E271" s="553"/>
      <c r="F271" s="311" t="s">
        <v>547</v>
      </c>
      <c r="G271" s="171"/>
      <c r="H271" s="281" t="s">
        <v>1109</v>
      </c>
      <c r="I271" s="310" t="s">
        <v>567</v>
      </c>
      <c r="J271" s="553"/>
      <c r="K271" s="553"/>
      <c r="L271" s="553"/>
      <c r="M271" s="554"/>
    </row>
    <row r="272" spans="1:13" s="172" customFormat="1" ht="24.95" customHeight="1">
      <c r="A272" s="617"/>
      <c r="B272" s="553"/>
      <c r="C272" s="710"/>
      <c r="D272" s="171">
        <v>15</v>
      </c>
      <c r="E272" s="553"/>
      <c r="F272" s="311" t="s">
        <v>579</v>
      </c>
      <c r="G272" s="171"/>
      <c r="H272" s="305" t="s">
        <v>1108</v>
      </c>
      <c r="I272" s="282" t="s">
        <v>998</v>
      </c>
      <c r="J272" s="553"/>
      <c r="K272" s="553"/>
      <c r="L272" s="553"/>
      <c r="M272" s="554"/>
    </row>
    <row r="273" spans="1:13" s="172" customFormat="1" ht="24.95" customHeight="1">
      <c r="A273" s="617"/>
      <c r="B273" s="553"/>
      <c r="C273" s="710"/>
      <c r="D273" s="171">
        <v>16</v>
      </c>
      <c r="E273" s="553"/>
      <c r="F273" s="311" t="s">
        <v>546</v>
      </c>
      <c r="G273" s="171"/>
      <c r="H273" s="305" t="s">
        <v>893</v>
      </c>
      <c r="I273" s="282" t="s">
        <v>998</v>
      </c>
      <c r="J273" s="553"/>
      <c r="K273" s="553"/>
      <c r="L273" s="553"/>
      <c r="M273" s="554"/>
    </row>
    <row r="274" spans="1:13" s="344" customFormat="1" ht="24.75" customHeight="1">
      <c r="A274" s="617"/>
      <c r="B274" s="553"/>
      <c r="C274" s="710"/>
      <c r="D274" s="191">
        <v>17</v>
      </c>
      <c r="E274" s="553"/>
      <c r="F274" s="311" t="s">
        <v>665</v>
      </c>
      <c r="G274" s="171"/>
      <c r="H274" s="304" t="s">
        <v>866</v>
      </c>
      <c r="I274" s="318" t="s">
        <v>551</v>
      </c>
      <c r="J274" s="553"/>
      <c r="K274" s="553"/>
      <c r="L274" s="553"/>
      <c r="M274" s="554"/>
    </row>
    <row r="275" spans="1:13" s="172" customFormat="1" ht="24.95" customHeight="1">
      <c r="A275" s="617"/>
      <c r="B275" s="553"/>
      <c r="C275" s="710"/>
      <c r="D275" s="171">
        <v>18</v>
      </c>
      <c r="E275" s="553"/>
      <c r="F275" s="311" t="s">
        <v>577</v>
      </c>
      <c r="G275" s="171"/>
      <c r="H275" s="305" t="s">
        <v>1114</v>
      </c>
      <c r="I275" s="310" t="s">
        <v>551</v>
      </c>
      <c r="J275" s="553"/>
      <c r="K275" s="553"/>
      <c r="L275" s="553"/>
      <c r="M275" s="554"/>
    </row>
    <row r="276" spans="1:13" s="172" customFormat="1" ht="24.95" customHeight="1">
      <c r="A276" s="617"/>
      <c r="B276" s="553"/>
      <c r="C276" s="710"/>
      <c r="D276" s="171">
        <v>19</v>
      </c>
      <c r="E276" s="553"/>
      <c r="F276" s="311" t="s">
        <v>547</v>
      </c>
      <c r="G276" s="171"/>
      <c r="H276" s="305" t="s">
        <v>873</v>
      </c>
      <c r="I276" s="310" t="s">
        <v>567</v>
      </c>
      <c r="J276" s="553"/>
      <c r="K276" s="553"/>
      <c r="L276" s="553"/>
      <c r="M276" s="554"/>
    </row>
    <row r="277" spans="1:13" s="172" customFormat="1" ht="24.95" customHeight="1">
      <c r="A277" s="617"/>
      <c r="B277" s="553"/>
      <c r="C277" s="710"/>
      <c r="D277" s="191">
        <v>20</v>
      </c>
      <c r="E277" s="553"/>
      <c r="F277" s="311" t="s">
        <v>579</v>
      </c>
      <c r="G277" s="171"/>
      <c r="H277" s="305" t="s">
        <v>996</v>
      </c>
      <c r="I277" s="282" t="s">
        <v>998</v>
      </c>
      <c r="J277" s="553"/>
      <c r="K277" s="553"/>
      <c r="L277" s="553"/>
      <c r="M277" s="554"/>
    </row>
    <row r="278" spans="1:13" s="172" customFormat="1" ht="24.95" customHeight="1">
      <c r="A278" s="617"/>
      <c r="B278" s="553"/>
      <c r="C278" s="710"/>
      <c r="D278" s="171">
        <v>21</v>
      </c>
      <c r="E278" s="553"/>
      <c r="F278" s="311" t="s">
        <v>546</v>
      </c>
      <c r="G278" s="171"/>
      <c r="H278" s="305" t="s">
        <v>1111</v>
      </c>
      <c r="I278" s="282" t="s">
        <v>998</v>
      </c>
      <c r="J278" s="553"/>
      <c r="K278" s="553"/>
      <c r="L278" s="553"/>
      <c r="M278" s="554"/>
    </row>
    <row r="279" spans="1:13" s="172" customFormat="1" ht="24.95" customHeight="1">
      <c r="A279" s="617"/>
      <c r="B279" s="553"/>
      <c r="C279" s="710"/>
      <c r="D279" s="171">
        <v>22</v>
      </c>
      <c r="E279" s="553"/>
      <c r="F279" s="311" t="s">
        <v>665</v>
      </c>
      <c r="G279" s="171"/>
      <c r="H279" s="304" t="s">
        <v>1110</v>
      </c>
      <c r="I279" s="318" t="s">
        <v>551</v>
      </c>
      <c r="J279" s="553"/>
      <c r="K279" s="553"/>
      <c r="L279" s="553"/>
      <c r="M279" s="554"/>
    </row>
    <row r="280" spans="1:13" s="172" customFormat="1" ht="24.95" customHeight="1">
      <c r="A280" s="617"/>
      <c r="B280" s="553"/>
      <c r="C280" s="710"/>
      <c r="D280" s="171">
        <v>23</v>
      </c>
      <c r="E280" s="553"/>
      <c r="F280" s="311" t="s">
        <v>577</v>
      </c>
      <c r="G280" s="171"/>
      <c r="H280" s="305" t="s">
        <v>1112</v>
      </c>
      <c r="I280" s="310" t="s">
        <v>551</v>
      </c>
      <c r="J280" s="553"/>
      <c r="K280" s="553"/>
      <c r="L280" s="553"/>
      <c r="M280" s="554"/>
    </row>
    <row r="281" spans="1:13" s="172" customFormat="1" ht="24.95" customHeight="1">
      <c r="A281" s="617"/>
      <c r="B281" s="553"/>
      <c r="C281" s="710"/>
      <c r="D281" s="191">
        <v>24</v>
      </c>
      <c r="E281" s="553"/>
      <c r="F281" s="311" t="s">
        <v>547</v>
      </c>
      <c r="G281" s="171"/>
      <c r="H281" s="305" t="s">
        <v>1113</v>
      </c>
      <c r="I281" s="310" t="s">
        <v>567</v>
      </c>
      <c r="J281" s="553"/>
      <c r="K281" s="553"/>
      <c r="L281" s="553"/>
      <c r="M281" s="554"/>
    </row>
    <row r="282" spans="1:13" s="172" customFormat="1" ht="24.95" customHeight="1">
      <c r="A282" s="617"/>
      <c r="B282" s="553"/>
      <c r="C282" s="710"/>
      <c r="D282" s="171">
        <v>25</v>
      </c>
      <c r="E282" s="553"/>
      <c r="F282" s="311" t="s">
        <v>579</v>
      </c>
      <c r="G282" s="171"/>
      <c r="H282" s="305" t="s">
        <v>996</v>
      </c>
      <c r="I282" s="282" t="s">
        <v>998</v>
      </c>
      <c r="J282" s="553"/>
      <c r="K282" s="553"/>
      <c r="L282" s="553"/>
      <c r="M282" s="554"/>
    </row>
    <row r="283" spans="1:13" s="172" customFormat="1" ht="24.95" customHeight="1" thickBot="1">
      <c r="A283" s="703"/>
      <c r="B283" s="563"/>
      <c r="C283" s="722"/>
      <c r="D283" s="319">
        <v>26</v>
      </c>
      <c r="E283" s="563"/>
      <c r="F283" s="331" t="s">
        <v>546</v>
      </c>
      <c r="G283" s="319"/>
      <c r="H283" s="312" t="s">
        <v>1111</v>
      </c>
      <c r="I283" s="382" t="s">
        <v>998</v>
      </c>
      <c r="J283" s="563"/>
      <c r="K283" s="563"/>
      <c r="L283" s="563"/>
      <c r="M283" s="610"/>
    </row>
    <row r="284" spans="1:13" ht="15.75" customHeight="1" thickBot="1">
      <c r="A284" s="693" t="s">
        <v>86</v>
      </c>
      <c r="B284" s="694"/>
      <c r="C284" s="387" t="s">
        <v>87</v>
      </c>
      <c r="D284" s="693" t="s">
        <v>88</v>
      </c>
      <c r="E284" s="694"/>
      <c r="F284" s="651" t="s">
        <v>1069</v>
      </c>
      <c r="G284" s="695"/>
      <c r="H284" s="695"/>
      <c r="I284" s="652"/>
      <c r="J284" s="696" t="s">
        <v>715</v>
      </c>
      <c r="K284" s="697"/>
      <c r="L284" s="651" t="s">
        <v>1071</v>
      </c>
      <c r="M284" s="652"/>
    </row>
    <row r="285" spans="1:13" ht="15.75" customHeight="1" thickBot="1">
      <c r="A285" s="614" t="s">
        <v>713</v>
      </c>
      <c r="B285" s="614"/>
      <c r="C285" s="614"/>
      <c r="D285" s="614"/>
      <c r="E285" s="614"/>
      <c r="F285" s="624"/>
      <c r="G285" s="625"/>
      <c r="H285" s="625"/>
      <c r="I285" s="626"/>
      <c r="J285" s="668"/>
      <c r="K285" s="669"/>
      <c r="L285" s="624"/>
      <c r="M285" s="626"/>
    </row>
    <row r="286" spans="1:13" ht="15.75" customHeight="1" thickBot="1">
      <c r="A286" s="614" t="s">
        <v>851</v>
      </c>
      <c r="B286" s="614"/>
      <c r="C286" s="614"/>
      <c r="D286" s="614"/>
      <c r="E286" s="614"/>
      <c r="F286" s="614" t="s">
        <v>920</v>
      </c>
      <c r="G286" s="614"/>
      <c r="H286" s="614"/>
      <c r="I286" s="614"/>
      <c r="J286" s="614" t="s">
        <v>89</v>
      </c>
      <c r="K286" s="614"/>
      <c r="L286" s="614"/>
      <c r="M286" s="614"/>
    </row>
    <row r="287" spans="1:13" ht="15.75" customHeight="1" thickBot="1">
      <c r="A287" s="614" t="s">
        <v>714</v>
      </c>
      <c r="B287" s="614"/>
      <c r="C287" s="614"/>
      <c r="D287" s="614"/>
      <c r="E287" s="614"/>
      <c r="F287" s="614" t="s">
        <v>1070</v>
      </c>
      <c r="G287" s="614"/>
      <c r="H287" s="614"/>
      <c r="I287" s="614"/>
      <c r="J287" s="614" t="s">
        <v>90</v>
      </c>
      <c r="K287" s="614"/>
      <c r="L287" s="614"/>
      <c r="M287" s="614"/>
    </row>
    <row r="288" spans="1:13" ht="15.75" customHeight="1" thickBot="1">
      <c r="A288" s="619" t="s">
        <v>1072</v>
      </c>
      <c r="B288" s="648"/>
      <c r="C288" s="648"/>
      <c r="D288" s="649"/>
      <c r="E288" s="650"/>
      <c r="F288" s="646" t="s">
        <v>91</v>
      </c>
      <c r="G288" s="646"/>
      <c r="H288" s="646"/>
      <c r="I288" s="646"/>
      <c r="J288" s="646" t="s">
        <v>91</v>
      </c>
      <c r="K288" s="646"/>
      <c r="L288" s="646"/>
      <c r="M288" s="646"/>
    </row>
    <row r="289" spans="1:13" ht="16.5" thickBot="1">
      <c r="A289" s="631" t="s">
        <v>92</v>
      </c>
      <c r="B289" s="637" t="s">
        <v>93</v>
      </c>
      <c r="C289" s="637" t="s">
        <v>94</v>
      </c>
      <c r="D289" s="637" t="s">
        <v>95</v>
      </c>
      <c r="E289" s="637"/>
      <c r="F289" s="637"/>
      <c r="G289" s="637" t="s">
        <v>96</v>
      </c>
      <c r="H289" s="637" t="s">
        <v>97</v>
      </c>
      <c r="I289" s="637"/>
      <c r="J289" s="637"/>
      <c r="K289" s="637"/>
      <c r="L289" s="637"/>
      <c r="M289" s="631" t="s">
        <v>98</v>
      </c>
    </row>
    <row r="290" spans="1:13" ht="19.5" customHeight="1" thickBot="1">
      <c r="A290" s="647"/>
      <c r="B290" s="638"/>
      <c r="C290" s="638"/>
      <c r="D290" s="637" t="s">
        <v>99</v>
      </c>
      <c r="E290" s="637" t="s">
        <v>100</v>
      </c>
      <c r="F290" s="642" t="s">
        <v>101</v>
      </c>
      <c r="G290" s="640"/>
      <c r="H290" s="637" t="s">
        <v>102</v>
      </c>
      <c r="I290" s="637" t="s">
        <v>103</v>
      </c>
      <c r="J290" s="637" t="s">
        <v>104</v>
      </c>
      <c r="K290" s="637"/>
      <c r="L290" s="644" t="s">
        <v>105</v>
      </c>
      <c r="M290" s="632"/>
    </row>
    <row r="291" spans="1:13" ht="27.75" customHeight="1" thickBot="1">
      <c r="A291" s="647"/>
      <c r="B291" s="639"/>
      <c r="C291" s="639"/>
      <c r="D291" s="641"/>
      <c r="E291" s="639"/>
      <c r="F291" s="643"/>
      <c r="G291" s="641"/>
      <c r="H291" s="641"/>
      <c r="I291" s="639"/>
      <c r="J291" s="356" t="s">
        <v>106</v>
      </c>
      <c r="K291" s="356" t="s">
        <v>107</v>
      </c>
      <c r="L291" s="645"/>
      <c r="M291" s="632"/>
    </row>
    <row r="292" spans="1:13" s="14" customFormat="1" ht="24.75" customHeight="1">
      <c r="A292" s="687">
        <v>150</v>
      </c>
      <c r="B292" s="635" t="s">
        <v>79</v>
      </c>
      <c r="C292" s="690" t="s">
        <v>171</v>
      </c>
      <c r="D292" s="314">
        <v>1</v>
      </c>
      <c r="E292" s="337" t="s">
        <v>136</v>
      </c>
      <c r="F292" s="635" t="s">
        <v>83</v>
      </c>
      <c r="G292" s="314"/>
      <c r="H292" s="314">
        <v>36</v>
      </c>
      <c r="I292" s="358" t="s">
        <v>112</v>
      </c>
      <c r="J292" s="635">
        <v>5</v>
      </c>
      <c r="K292" s="635" t="s">
        <v>114</v>
      </c>
      <c r="L292" s="635" t="s">
        <v>172</v>
      </c>
      <c r="M292" s="680" t="s">
        <v>770</v>
      </c>
    </row>
    <row r="293" spans="1:13" s="14" customFormat="1" ht="24.75" customHeight="1">
      <c r="A293" s="688"/>
      <c r="B293" s="558"/>
      <c r="C293" s="691"/>
      <c r="D293" s="26">
        <v>2</v>
      </c>
      <c r="E293" s="318" t="s">
        <v>122</v>
      </c>
      <c r="F293" s="558"/>
      <c r="G293" s="171" t="s">
        <v>513</v>
      </c>
      <c r="H293" s="315" t="s">
        <v>166</v>
      </c>
      <c r="I293" s="318" t="s">
        <v>448</v>
      </c>
      <c r="J293" s="558"/>
      <c r="K293" s="558"/>
      <c r="L293" s="558"/>
      <c r="M293" s="657"/>
    </row>
    <row r="294" spans="1:13" s="14" customFormat="1" ht="24.75" customHeight="1">
      <c r="A294" s="688"/>
      <c r="B294" s="558"/>
      <c r="C294" s="691"/>
      <c r="D294" s="315">
        <v>3</v>
      </c>
      <c r="E294" s="318" t="s">
        <v>121</v>
      </c>
      <c r="F294" s="558"/>
      <c r="G294" s="315"/>
      <c r="H294" s="171" t="s">
        <v>686</v>
      </c>
      <c r="I294" s="318" t="s">
        <v>684</v>
      </c>
      <c r="J294" s="558"/>
      <c r="K294" s="558"/>
      <c r="L294" s="558"/>
      <c r="M294" s="657"/>
    </row>
    <row r="295" spans="1:13" s="14" customFormat="1" ht="24.75" customHeight="1">
      <c r="A295" s="688"/>
      <c r="B295" s="558"/>
      <c r="C295" s="691"/>
      <c r="D295" s="26">
        <v>4</v>
      </c>
      <c r="E295" s="318" t="s">
        <v>122</v>
      </c>
      <c r="F295" s="558"/>
      <c r="G295" s="315"/>
      <c r="H295" s="171" t="s">
        <v>769</v>
      </c>
      <c r="I295" s="309" t="s">
        <v>112</v>
      </c>
      <c r="J295" s="558"/>
      <c r="K295" s="558"/>
      <c r="L295" s="558"/>
      <c r="M295" s="657"/>
    </row>
    <row r="296" spans="1:13" s="14" customFormat="1" ht="24.75" customHeight="1">
      <c r="A296" s="688"/>
      <c r="B296" s="558"/>
      <c r="C296" s="691"/>
      <c r="D296" s="315">
        <v>5</v>
      </c>
      <c r="E296" s="318" t="s">
        <v>122</v>
      </c>
      <c r="F296" s="558"/>
      <c r="G296" s="315"/>
      <c r="H296" s="171" t="s">
        <v>687</v>
      </c>
      <c r="I296" s="309" t="s">
        <v>112</v>
      </c>
      <c r="J296" s="558"/>
      <c r="K296" s="558"/>
      <c r="L296" s="558"/>
      <c r="M296" s="657"/>
    </row>
    <row r="297" spans="1:13" s="14" customFormat="1" ht="24.75" customHeight="1">
      <c r="A297" s="688"/>
      <c r="B297" s="558"/>
      <c r="C297" s="691"/>
      <c r="D297" s="26">
        <v>6</v>
      </c>
      <c r="E297" s="311" t="s">
        <v>167</v>
      </c>
      <c r="F297" s="558"/>
      <c r="G297" s="315"/>
      <c r="H297" s="315">
        <v>0.05</v>
      </c>
      <c r="I297" s="310" t="s">
        <v>168</v>
      </c>
      <c r="J297" s="558"/>
      <c r="K297" s="558"/>
      <c r="L297" s="558"/>
      <c r="M297" s="657"/>
    </row>
    <row r="298" spans="1:13" s="417" customFormat="1" ht="24.95" customHeight="1">
      <c r="A298" s="688"/>
      <c r="B298" s="558"/>
      <c r="C298" s="691"/>
      <c r="D298" s="315">
        <v>7</v>
      </c>
      <c r="E298" s="318" t="s">
        <v>688</v>
      </c>
      <c r="F298" s="558"/>
      <c r="G298" s="315"/>
      <c r="H298" s="315">
        <v>0.05</v>
      </c>
      <c r="I298" s="318" t="s">
        <v>689</v>
      </c>
      <c r="J298" s="558"/>
      <c r="K298" s="558"/>
      <c r="L298" s="558"/>
      <c r="M298" s="657"/>
    </row>
    <row r="299" spans="1:13" s="417" customFormat="1" ht="24.95" customHeight="1">
      <c r="A299" s="688"/>
      <c r="B299" s="558"/>
      <c r="C299" s="691"/>
      <c r="D299" s="26">
        <v>8</v>
      </c>
      <c r="E299" s="318" t="s">
        <v>121</v>
      </c>
      <c r="F299" s="558"/>
      <c r="G299" s="171" t="s">
        <v>513</v>
      </c>
      <c r="H299" s="171" t="s">
        <v>690</v>
      </c>
      <c r="I299" s="318" t="s">
        <v>689</v>
      </c>
      <c r="J299" s="558"/>
      <c r="K299" s="558"/>
      <c r="L299" s="558"/>
      <c r="M299" s="657"/>
    </row>
    <row r="300" spans="1:13" s="417" customFormat="1" ht="24.95" customHeight="1">
      <c r="A300" s="688"/>
      <c r="B300" s="558"/>
      <c r="C300" s="691"/>
      <c r="D300" s="315">
        <v>9</v>
      </c>
      <c r="E300" s="318" t="s">
        <v>120</v>
      </c>
      <c r="F300" s="558"/>
      <c r="G300" s="315"/>
      <c r="H300" s="171" t="s">
        <v>691</v>
      </c>
      <c r="I300" s="318" t="s">
        <v>169</v>
      </c>
      <c r="J300" s="558"/>
      <c r="K300" s="558"/>
      <c r="L300" s="558"/>
      <c r="M300" s="657"/>
    </row>
    <row r="301" spans="1:13" s="417" customFormat="1" ht="24.95" customHeight="1">
      <c r="A301" s="688"/>
      <c r="B301" s="558"/>
      <c r="C301" s="691"/>
      <c r="D301" s="26">
        <v>10</v>
      </c>
      <c r="E301" s="318" t="s">
        <v>692</v>
      </c>
      <c r="F301" s="558"/>
      <c r="G301" s="315"/>
      <c r="H301" s="315">
        <v>3</v>
      </c>
      <c r="I301" s="25" t="s">
        <v>112</v>
      </c>
      <c r="J301" s="558"/>
      <c r="K301" s="558"/>
      <c r="L301" s="558"/>
      <c r="M301" s="657"/>
    </row>
    <row r="302" spans="1:13" s="417" customFormat="1" ht="24.95" customHeight="1">
      <c r="A302" s="688"/>
      <c r="B302" s="558"/>
      <c r="C302" s="691"/>
      <c r="D302" s="315">
        <v>11</v>
      </c>
      <c r="E302" s="318" t="s">
        <v>692</v>
      </c>
      <c r="F302" s="558"/>
      <c r="G302" s="315"/>
      <c r="H302" s="315">
        <v>1.5</v>
      </c>
      <c r="I302" s="25" t="s">
        <v>112</v>
      </c>
      <c r="J302" s="558"/>
      <c r="K302" s="558"/>
      <c r="L302" s="558"/>
      <c r="M302" s="657"/>
    </row>
    <row r="303" spans="1:13" s="417" customFormat="1" ht="24.95" customHeight="1">
      <c r="A303" s="688"/>
      <c r="B303" s="558"/>
      <c r="C303" s="691"/>
      <c r="D303" s="26">
        <v>12</v>
      </c>
      <c r="E303" s="317" t="s">
        <v>1100</v>
      </c>
      <c r="F303" s="558"/>
      <c r="G303" s="315"/>
      <c r="H303" s="315">
        <v>10.6</v>
      </c>
      <c r="I303" s="317" t="s">
        <v>1101</v>
      </c>
      <c r="J303" s="558"/>
      <c r="K303" s="558"/>
      <c r="L303" s="558"/>
      <c r="M303" s="657"/>
    </row>
    <row r="304" spans="1:13" s="417" customFormat="1" ht="24.95" customHeight="1">
      <c r="A304" s="688"/>
      <c r="B304" s="558"/>
      <c r="C304" s="691"/>
      <c r="D304" s="315">
        <v>13</v>
      </c>
      <c r="E304" s="317" t="s">
        <v>1100</v>
      </c>
      <c r="F304" s="558"/>
      <c r="G304" s="315"/>
      <c r="H304" s="315">
        <v>5</v>
      </c>
      <c r="I304" s="317" t="s">
        <v>1101</v>
      </c>
      <c r="J304" s="558"/>
      <c r="K304" s="558"/>
      <c r="L304" s="558"/>
      <c r="M304" s="657"/>
    </row>
    <row r="305" spans="1:256" s="417" customFormat="1" ht="24.95" customHeight="1">
      <c r="A305" s="688"/>
      <c r="B305" s="558"/>
      <c r="C305" s="691"/>
      <c r="D305" s="26">
        <v>14</v>
      </c>
      <c r="E305" s="317" t="s">
        <v>1102</v>
      </c>
      <c r="F305" s="558"/>
      <c r="G305" s="315"/>
      <c r="H305" s="315">
        <v>23</v>
      </c>
      <c r="I305" s="318" t="s">
        <v>693</v>
      </c>
      <c r="J305" s="558"/>
      <c r="K305" s="558"/>
      <c r="L305" s="558"/>
      <c r="M305" s="657"/>
    </row>
    <row r="306" spans="1:256" s="417" customFormat="1" ht="24.95" customHeight="1">
      <c r="A306" s="688"/>
      <c r="B306" s="558"/>
      <c r="C306" s="691"/>
      <c r="D306" s="315">
        <v>15</v>
      </c>
      <c r="E306" s="318" t="s">
        <v>145</v>
      </c>
      <c r="F306" s="558"/>
      <c r="G306" s="315"/>
      <c r="H306" s="171" t="s">
        <v>694</v>
      </c>
      <c r="I306" s="318" t="s">
        <v>112</v>
      </c>
      <c r="J306" s="558"/>
      <c r="K306" s="558"/>
      <c r="L306" s="558"/>
      <c r="M306" s="657"/>
    </row>
    <row r="307" spans="1:256" s="417" customFormat="1" ht="24.95" customHeight="1">
      <c r="A307" s="688"/>
      <c r="B307" s="558"/>
      <c r="C307" s="691"/>
      <c r="D307" s="26">
        <v>16</v>
      </c>
      <c r="E307" s="318" t="s">
        <v>695</v>
      </c>
      <c r="F307" s="558"/>
      <c r="G307" s="171" t="s">
        <v>513</v>
      </c>
      <c r="H307" s="171" t="s">
        <v>696</v>
      </c>
      <c r="I307" s="318" t="s">
        <v>697</v>
      </c>
      <c r="J307" s="558"/>
      <c r="K307" s="558"/>
      <c r="L307" s="558"/>
      <c r="M307" s="657"/>
    </row>
    <row r="308" spans="1:256" s="417" customFormat="1" ht="24.95" customHeight="1">
      <c r="A308" s="688"/>
      <c r="B308" s="558"/>
      <c r="C308" s="691"/>
      <c r="D308" s="315">
        <v>17</v>
      </c>
      <c r="E308" s="318" t="s">
        <v>698</v>
      </c>
      <c r="F308" s="558"/>
      <c r="G308" s="315"/>
      <c r="H308" s="315">
        <v>6.2E-2</v>
      </c>
      <c r="I308" s="318" t="s">
        <v>168</v>
      </c>
      <c r="J308" s="558"/>
      <c r="K308" s="558"/>
      <c r="L308" s="558"/>
      <c r="M308" s="657"/>
    </row>
    <row r="309" spans="1:256" s="417" customFormat="1" ht="24.95" customHeight="1">
      <c r="A309" s="688"/>
      <c r="B309" s="558"/>
      <c r="C309" s="691"/>
      <c r="D309" s="26">
        <v>18</v>
      </c>
      <c r="E309" s="318" t="s">
        <v>155</v>
      </c>
      <c r="F309" s="558"/>
      <c r="G309" s="315"/>
      <c r="H309" s="171" t="s">
        <v>699</v>
      </c>
      <c r="I309" s="318" t="s">
        <v>700</v>
      </c>
      <c r="J309" s="558"/>
      <c r="K309" s="558"/>
      <c r="L309" s="558"/>
      <c r="M309" s="657"/>
    </row>
    <row r="310" spans="1:256" s="417" customFormat="1" ht="24.95" customHeight="1">
      <c r="A310" s="688"/>
      <c r="B310" s="558"/>
      <c r="C310" s="691"/>
      <c r="D310" s="315">
        <v>19</v>
      </c>
      <c r="E310" s="318" t="s">
        <v>701</v>
      </c>
      <c r="F310" s="558"/>
      <c r="G310" s="315"/>
      <c r="H310" s="315">
        <v>26</v>
      </c>
      <c r="I310" s="318" t="s">
        <v>693</v>
      </c>
      <c r="J310" s="558"/>
      <c r="K310" s="558"/>
      <c r="L310" s="558"/>
      <c r="M310" s="657"/>
    </row>
    <row r="311" spans="1:256" s="417" customFormat="1" ht="24.95" customHeight="1">
      <c r="A311" s="688"/>
      <c r="B311" s="558"/>
      <c r="C311" s="691"/>
      <c r="D311" s="26">
        <v>20</v>
      </c>
      <c r="E311" s="318" t="s">
        <v>136</v>
      </c>
      <c r="F311" s="558"/>
      <c r="G311" s="315"/>
      <c r="H311" s="171" t="s">
        <v>702</v>
      </c>
      <c r="I311" s="318" t="s">
        <v>112</v>
      </c>
      <c r="J311" s="558"/>
      <c r="K311" s="558"/>
      <c r="L311" s="558"/>
      <c r="M311" s="657"/>
    </row>
    <row r="312" spans="1:256" s="417" customFormat="1" ht="24.95" customHeight="1">
      <c r="A312" s="688"/>
      <c r="B312" s="558"/>
      <c r="C312" s="691"/>
      <c r="D312" s="315">
        <v>21</v>
      </c>
      <c r="E312" s="318" t="s">
        <v>145</v>
      </c>
      <c r="F312" s="558"/>
      <c r="G312" s="315"/>
      <c r="H312" s="315">
        <v>48.9</v>
      </c>
      <c r="I312" s="318" t="s">
        <v>112</v>
      </c>
      <c r="J312" s="558"/>
      <c r="K312" s="558"/>
      <c r="L312" s="558"/>
      <c r="M312" s="657"/>
    </row>
    <row r="313" spans="1:256" s="417" customFormat="1" ht="24.95" customHeight="1">
      <c r="A313" s="688"/>
      <c r="B313" s="558"/>
      <c r="C313" s="691"/>
      <c r="D313" s="26">
        <v>22</v>
      </c>
      <c r="E313" s="318" t="s">
        <v>695</v>
      </c>
      <c r="F313" s="558"/>
      <c r="G313" s="171" t="s">
        <v>513</v>
      </c>
      <c r="H313" s="171" t="s">
        <v>703</v>
      </c>
      <c r="I313" s="318" t="s">
        <v>697</v>
      </c>
      <c r="J313" s="558"/>
      <c r="K313" s="558"/>
      <c r="L313" s="558"/>
      <c r="M313" s="657"/>
    </row>
    <row r="314" spans="1:256" s="417" customFormat="1" ht="24.95" customHeight="1">
      <c r="A314" s="688"/>
      <c r="B314" s="558"/>
      <c r="C314" s="691"/>
      <c r="D314" s="315">
        <v>23</v>
      </c>
      <c r="E314" s="318" t="s">
        <v>704</v>
      </c>
      <c r="F314" s="558"/>
      <c r="G314" s="315"/>
      <c r="H314" s="315">
        <v>7.9000000000000001E-2</v>
      </c>
      <c r="I314" s="318" t="s">
        <v>168</v>
      </c>
      <c r="J314" s="558"/>
      <c r="K314" s="558"/>
      <c r="L314" s="558"/>
      <c r="M314" s="657"/>
    </row>
    <row r="315" spans="1:256" s="417" customFormat="1" ht="36" customHeight="1" thickBot="1">
      <c r="A315" s="689"/>
      <c r="B315" s="636"/>
      <c r="C315" s="692"/>
      <c r="D315" s="32">
        <v>24</v>
      </c>
      <c r="E315" s="331" t="s">
        <v>705</v>
      </c>
      <c r="F315" s="636"/>
      <c r="G315" s="316"/>
      <c r="H315" s="32" t="s">
        <v>174</v>
      </c>
      <c r="I315" s="31" t="s">
        <v>175</v>
      </c>
      <c r="J315" s="32">
        <v>1</v>
      </c>
      <c r="K315" s="32">
        <v>1</v>
      </c>
      <c r="L315" s="636"/>
      <c r="M315" s="654"/>
    </row>
    <row r="316" spans="1:256" s="172" customFormat="1" ht="36" customHeight="1">
      <c r="A316" s="616">
        <v>160</v>
      </c>
      <c r="B316" s="599" t="s">
        <v>706</v>
      </c>
      <c r="C316" s="660" t="s">
        <v>707</v>
      </c>
      <c r="D316" s="354">
        <v>1</v>
      </c>
      <c r="E316" s="339" t="s">
        <v>708</v>
      </c>
      <c r="F316" s="339"/>
      <c r="G316" s="339"/>
      <c r="H316" s="381" t="s">
        <v>1091</v>
      </c>
      <c r="I316" s="339" t="s">
        <v>693</v>
      </c>
      <c r="J316" s="354">
        <v>1</v>
      </c>
      <c r="K316" s="354">
        <v>1</v>
      </c>
      <c r="L316" s="660"/>
      <c r="M316" s="657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  <c r="AA316" s="335"/>
      <c r="AB316" s="335"/>
      <c r="AC316" s="335"/>
      <c r="AD316" s="335"/>
      <c r="AE316" s="335"/>
      <c r="AF316" s="335"/>
      <c r="AG316" s="335"/>
      <c r="AH316" s="335"/>
      <c r="AI316" s="335"/>
      <c r="AJ316" s="335"/>
      <c r="AK316" s="335"/>
      <c r="AL316" s="335"/>
      <c r="AM316" s="335"/>
      <c r="AN316" s="335"/>
      <c r="AO316" s="335"/>
      <c r="AP316" s="335"/>
      <c r="AQ316" s="335"/>
      <c r="AR316" s="335"/>
      <c r="AS316" s="335"/>
      <c r="AT316" s="335"/>
      <c r="AU316" s="335"/>
      <c r="AV316" s="335"/>
      <c r="AW316" s="335"/>
      <c r="AX316" s="335"/>
      <c r="AY316" s="335"/>
      <c r="AZ316" s="335"/>
      <c r="BA316" s="335"/>
      <c r="BB316" s="335"/>
      <c r="BC316" s="335"/>
      <c r="BD316" s="335"/>
      <c r="BE316" s="335"/>
      <c r="BF316" s="335"/>
      <c r="BG316" s="335"/>
      <c r="BH316" s="335"/>
      <c r="BI316" s="335"/>
      <c r="BJ316" s="335"/>
      <c r="BK316" s="335"/>
      <c r="BL316" s="335"/>
      <c r="BM316" s="335"/>
      <c r="BN316" s="335"/>
      <c r="BO316" s="335"/>
      <c r="BP316" s="335"/>
      <c r="BQ316" s="335"/>
      <c r="BR316" s="335"/>
      <c r="BS316" s="335"/>
      <c r="BT316" s="335"/>
      <c r="BU316" s="335"/>
      <c r="BV316" s="335"/>
      <c r="BW316" s="335"/>
      <c r="BX316" s="335"/>
      <c r="BY316" s="335"/>
      <c r="BZ316" s="335"/>
      <c r="CA316" s="335"/>
      <c r="CB316" s="335"/>
      <c r="CC316" s="335"/>
      <c r="CD316" s="335"/>
      <c r="CE316" s="335"/>
      <c r="CF316" s="335"/>
      <c r="CG316" s="335"/>
      <c r="CH316" s="335"/>
      <c r="CI316" s="335"/>
      <c r="CJ316" s="335"/>
      <c r="CK316" s="335"/>
      <c r="CL316" s="335"/>
      <c r="CM316" s="335"/>
      <c r="CN316" s="335"/>
      <c r="CO316" s="335"/>
      <c r="CP316" s="335"/>
      <c r="CQ316" s="335"/>
      <c r="CR316" s="335"/>
      <c r="CS316" s="335"/>
      <c r="CT316" s="335"/>
      <c r="CU316" s="335"/>
      <c r="CV316" s="335"/>
      <c r="CW316" s="335"/>
      <c r="CX316" s="335"/>
      <c r="CY316" s="335"/>
      <c r="CZ316" s="335"/>
      <c r="DA316" s="335"/>
      <c r="DB316" s="335"/>
      <c r="DC316" s="335"/>
      <c r="DD316" s="335"/>
      <c r="DE316" s="335"/>
      <c r="DF316" s="335"/>
      <c r="DG316" s="335"/>
      <c r="DH316" s="335"/>
      <c r="DI316" s="335"/>
      <c r="DJ316" s="335"/>
      <c r="DK316" s="335"/>
      <c r="DL316" s="335"/>
      <c r="DM316" s="335"/>
      <c r="DN316" s="335"/>
      <c r="DO316" s="335"/>
      <c r="DP316" s="335"/>
      <c r="DQ316" s="335"/>
      <c r="DR316" s="335"/>
      <c r="DS316" s="335"/>
      <c r="DT316" s="335"/>
      <c r="DU316" s="335"/>
      <c r="DV316" s="335"/>
      <c r="DW316" s="335"/>
      <c r="DX316" s="335"/>
      <c r="DY316" s="335"/>
      <c r="DZ316" s="335"/>
      <c r="EA316" s="335"/>
      <c r="EB316" s="335"/>
      <c r="EC316" s="335"/>
      <c r="ED316" s="335"/>
      <c r="EE316" s="335"/>
      <c r="EF316" s="335"/>
      <c r="EG316" s="335"/>
      <c r="EH316" s="335"/>
      <c r="EI316" s="335"/>
      <c r="EJ316" s="335"/>
      <c r="EK316" s="335"/>
      <c r="EL316" s="335"/>
      <c r="EM316" s="335"/>
      <c r="EN316" s="335"/>
      <c r="EO316" s="335"/>
      <c r="EP316" s="335"/>
      <c r="EQ316" s="335"/>
      <c r="ER316" s="335"/>
      <c r="ES316" s="335"/>
      <c r="ET316" s="335"/>
      <c r="EU316" s="335"/>
      <c r="EV316" s="335"/>
      <c r="EW316" s="335"/>
      <c r="EX316" s="335"/>
      <c r="EY316" s="335"/>
      <c r="EZ316" s="335"/>
      <c r="FA316" s="335"/>
      <c r="FB316" s="335"/>
      <c r="FC316" s="335"/>
      <c r="FD316" s="335"/>
      <c r="FE316" s="335"/>
      <c r="FF316" s="335"/>
      <c r="FG316" s="335"/>
      <c r="FH316" s="335"/>
      <c r="FI316" s="335"/>
      <c r="FJ316" s="335"/>
      <c r="FK316" s="335"/>
      <c r="FL316" s="335"/>
      <c r="FM316" s="335"/>
      <c r="FN316" s="335"/>
      <c r="FO316" s="335"/>
      <c r="FP316" s="335"/>
      <c r="FQ316" s="335"/>
      <c r="FR316" s="335"/>
      <c r="FS316" s="335"/>
      <c r="FT316" s="335"/>
      <c r="FU316" s="335"/>
      <c r="FV316" s="335"/>
      <c r="FW316" s="335"/>
      <c r="FX316" s="335"/>
      <c r="FY316" s="335"/>
      <c r="FZ316" s="335"/>
      <c r="GA316" s="335"/>
      <c r="GB316" s="335"/>
      <c r="GC316" s="335"/>
      <c r="GD316" s="335"/>
      <c r="GE316" s="335"/>
      <c r="GF316" s="335"/>
      <c r="GG316" s="335"/>
      <c r="GH316" s="335"/>
      <c r="GI316" s="335"/>
      <c r="GJ316" s="335"/>
      <c r="GK316" s="335"/>
      <c r="GL316" s="335"/>
      <c r="GM316" s="335"/>
      <c r="GN316" s="335"/>
      <c r="GO316" s="335"/>
      <c r="GP316" s="335"/>
      <c r="GQ316" s="335"/>
      <c r="GR316" s="335"/>
      <c r="GS316" s="335"/>
      <c r="GT316" s="335"/>
      <c r="GU316" s="335"/>
      <c r="GV316" s="335"/>
      <c r="GW316" s="335"/>
      <c r="GX316" s="335"/>
      <c r="GY316" s="335"/>
      <c r="GZ316" s="335"/>
      <c r="HA316" s="335"/>
      <c r="HB316" s="335"/>
      <c r="HC316" s="335"/>
      <c r="HD316" s="335"/>
      <c r="HE316" s="335"/>
      <c r="HF316" s="335"/>
      <c r="HG316" s="335"/>
      <c r="HH316" s="335"/>
      <c r="HI316" s="335"/>
      <c r="HJ316" s="335"/>
      <c r="HK316" s="335"/>
      <c r="HL316" s="335"/>
      <c r="HM316" s="335"/>
      <c r="HN316" s="335"/>
      <c r="HO316" s="335"/>
      <c r="HP316" s="335"/>
      <c r="HQ316" s="335"/>
      <c r="HR316" s="335"/>
      <c r="HS316" s="335"/>
      <c r="HT316" s="335"/>
      <c r="HU316" s="335"/>
      <c r="HV316" s="335"/>
      <c r="HW316" s="335"/>
      <c r="HX316" s="335"/>
      <c r="HY316" s="335"/>
      <c r="HZ316" s="335"/>
      <c r="IA316" s="335"/>
      <c r="IB316" s="335"/>
      <c r="IC316" s="335"/>
      <c r="ID316" s="335"/>
      <c r="IE316" s="335"/>
      <c r="IF316" s="335"/>
      <c r="IG316" s="335"/>
      <c r="IH316" s="335"/>
      <c r="II316" s="335"/>
      <c r="IJ316" s="335"/>
      <c r="IK316" s="335"/>
      <c r="IL316" s="335"/>
      <c r="IM316" s="335"/>
      <c r="IN316" s="335"/>
      <c r="IO316" s="335"/>
      <c r="IP316" s="335"/>
      <c r="IQ316" s="335"/>
      <c r="IR316" s="335"/>
      <c r="IS316" s="335"/>
      <c r="IT316" s="335"/>
      <c r="IU316" s="335"/>
      <c r="IV316" s="335"/>
    </row>
    <row r="317" spans="1:256" s="172" customFormat="1" ht="36" customHeight="1">
      <c r="A317" s="658"/>
      <c r="B317" s="660"/>
      <c r="C317" s="660"/>
      <c r="D317" s="191">
        <v>2</v>
      </c>
      <c r="E317" s="600"/>
      <c r="F317" s="282" t="s">
        <v>1022</v>
      </c>
      <c r="G317" s="310"/>
      <c r="H317" s="282" t="s">
        <v>1021</v>
      </c>
      <c r="I317" s="310" t="s">
        <v>709</v>
      </c>
      <c r="J317" s="191">
        <v>1</v>
      </c>
      <c r="K317" s="191" t="s">
        <v>710</v>
      </c>
      <c r="L317" s="660"/>
      <c r="M317" s="657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  <c r="AA317" s="335"/>
      <c r="AB317" s="335"/>
      <c r="AC317" s="335"/>
      <c r="AD317" s="335"/>
      <c r="AE317" s="335"/>
      <c r="AF317" s="335"/>
      <c r="AG317" s="335"/>
      <c r="AH317" s="335"/>
      <c r="AI317" s="335"/>
      <c r="AJ317" s="335"/>
      <c r="AK317" s="335"/>
      <c r="AL317" s="335"/>
      <c r="AM317" s="335"/>
      <c r="AN317" s="335"/>
      <c r="AO317" s="335"/>
      <c r="AP317" s="335"/>
      <c r="AQ317" s="335"/>
      <c r="AR317" s="335"/>
      <c r="AS317" s="335"/>
      <c r="AT317" s="335"/>
      <c r="AU317" s="335"/>
      <c r="AV317" s="335"/>
      <c r="AW317" s="335"/>
      <c r="AX317" s="335"/>
      <c r="AY317" s="335"/>
      <c r="AZ317" s="335"/>
      <c r="BA317" s="335"/>
      <c r="BB317" s="335"/>
      <c r="BC317" s="335"/>
      <c r="BD317" s="335"/>
      <c r="BE317" s="335"/>
      <c r="BF317" s="335"/>
      <c r="BG317" s="335"/>
      <c r="BH317" s="335"/>
      <c r="BI317" s="335"/>
      <c r="BJ317" s="335"/>
      <c r="BK317" s="335"/>
      <c r="BL317" s="335"/>
      <c r="BM317" s="335"/>
      <c r="BN317" s="335"/>
      <c r="BO317" s="335"/>
      <c r="BP317" s="335"/>
      <c r="BQ317" s="335"/>
      <c r="BR317" s="335"/>
      <c r="BS317" s="335"/>
      <c r="BT317" s="335"/>
      <c r="BU317" s="335"/>
      <c r="BV317" s="335"/>
      <c r="BW317" s="335"/>
      <c r="BX317" s="335"/>
      <c r="BY317" s="335"/>
      <c r="BZ317" s="335"/>
      <c r="CA317" s="335"/>
      <c r="CB317" s="335"/>
      <c r="CC317" s="335"/>
      <c r="CD317" s="335"/>
      <c r="CE317" s="335"/>
      <c r="CF317" s="335"/>
      <c r="CG317" s="335"/>
      <c r="CH317" s="335"/>
      <c r="CI317" s="335"/>
      <c r="CJ317" s="335"/>
      <c r="CK317" s="335"/>
      <c r="CL317" s="335"/>
      <c r="CM317" s="335"/>
      <c r="CN317" s="335"/>
      <c r="CO317" s="335"/>
      <c r="CP317" s="335"/>
      <c r="CQ317" s="335"/>
      <c r="CR317" s="335"/>
      <c r="CS317" s="335"/>
      <c r="CT317" s="335"/>
      <c r="CU317" s="335"/>
      <c r="CV317" s="335"/>
      <c r="CW317" s="335"/>
      <c r="CX317" s="335"/>
      <c r="CY317" s="335"/>
      <c r="CZ317" s="335"/>
      <c r="DA317" s="335"/>
      <c r="DB317" s="335"/>
      <c r="DC317" s="335"/>
      <c r="DD317" s="335"/>
      <c r="DE317" s="335"/>
      <c r="DF317" s="335"/>
      <c r="DG317" s="335"/>
      <c r="DH317" s="335"/>
      <c r="DI317" s="335"/>
      <c r="DJ317" s="335"/>
      <c r="DK317" s="335"/>
      <c r="DL317" s="335"/>
      <c r="DM317" s="335"/>
      <c r="DN317" s="335"/>
      <c r="DO317" s="335"/>
      <c r="DP317" s="335"/>
      <c r="DQ317" s="335"/>
      <c r="DR317" s="335"/>
      <c r="DS317" s="335"/>
      <c r="DT317" s="335"/>
      <c r="DU317" s="335"/>
      <c r="DV317" s="335"/>
      <c r="DW317" s="335"/>
      <c r="DX317" s="335"/>
      <c r="DY317" s="335"/>
      <c r="DZ317" s="335"/>
      <c r="EA317" s="335"/>
      <c r="EB317" s="335"/>
      <c r="EC317" s="335"/>
      <c r="ED317" s="335"/>
      <c r="EE317" s="335"/>
      <c r="EF317" s="335"/>
      <c r="EG317" s="335"/>
      <c r="EH317" s="335"/>
      <c r="EI317" s="335"/>
      <c r="EJ317" s="335"/>
      <c r="EK317" s="335"/>
      <c r="EL317" s="335"/>
      <c r="EM317" s="335"/>
      <c r="EN317" s="335"/>
      <c r="EO317" s="335"/>
      <c r="EP317" s="335"/>
      <c r="EQ317" s="335"/>
      <c r="ER317" s="335"/>
      <c r="ES317" s="335"/>
      <c r="ET317" s="335"/>
      <c r="EU317" s="335"/>
      <c r="EV317" s="335"/>
      <c r="EW317" s="335"/>
      <c r="EX317" s="335"/>
      <c r="EY317" s="335"/>
      <c r="EZ317" s="335"/>
      <c r="FA317" s="335"/>
      <c r="FB317" s="335"/>
      <c r="FC317" s="335"/>
      <c r="FD317" s="335"/>
      <c r="FE317" s="335"/>
      <c r="FF317" s="335"/>
      <c r="FG317" s="335"/>
      <c r="FH317" s="335"/>
      <c r="FI317" s="335"/>
      <c r="FJ317" s="335"/>
      <c r="FK317" s="335"/>
      <c r="FL317" s="335"/>
      <c r="FM317" s="335"/>
      <c r="FN317" s="335"/>
      <c r="FO317" s="335"/>
      <c r="FP317" s="335"/>
      <c r="FQ317" s="335"/>
      <c r="FR317" s="335"/>
      <c r="FS317" s="335"/>
      <c r="FT317" s="335"/>
      <c r="FU317" s="335"/>
      <c r="FV317" s="335"/>
      <c r="FW317" s="335"/>
      <c r="FX317" s="335"/>
      <c r="FY317" s="335"/>
      <c r="FZ317" s="335"/>
      <c r="GA317" s="335"/>
      <c r="GB317" s="335"/>
      <c r="GC317" s="335"/>
      <c r="GD317" s="335"/>
      <c r="GE317" s="335"/>
      <c r="GF317" s="335"/>
      <c r="GG317" s="335"/>
      <c r="GH317" s="335"/>
      <c r="GI317" s="335"/>
      <c r="GJ317" s="335"/>
      <c r="GK317" s="335"/>
      <c r="GL317" s="335"/>
      <c r="GM317" s="335"/>
      <c r="GN317" s="335"/>
      <c r="GO317" s="335"/>
      <c r="GP317" s="335"/>
      <c r="GQ317" s="335"/>
      <c r="GR317" s="335"/>
      <c r="GS317" s="335"/>
      <c r="GT317" s="335"/>
      <c r="GU317" s="335"/>
      <c r="GV317" s="335"/>
      <c r="GW317" s="335"/>
      <c r="GX317" s="335"/>
      <c r="GY317" s="335"/>
      <c r="GZ317" s="335"/>
      <c r="HA317" s="335"/>
      <c r="HB317" s="335"/>
      <c r="HC317" s="335"/>
      <c r="HD317" s="335"/>
      <c r="HE317" s="335"/>
      <c r="HF317" s="335"/>
      <c r="HG317" s="335"/>
      <c r="HH317" s="335"/>
      <c r="HI317" s="335"/>
      <c r="HJ317" s="335"/>
      <c r="HK317" s="335"/>
      <c r="HL317" s="335"/>
      <c r="HM317" s="335"/>
      <c r="HN317" s="335"/>
      <c r="HO317" s="335"/>
      <c r="HP317" s="335"/>
      <c r="HQ317" s="335"/>
      <c r="HR317" s="335"/>
      <c r="HS317" s="335"/>
      <c r="HT317" s="335"/>
      <c r="HU317" s="335"/>
      <c r="HV317" s="335"/>
      <c r="HW317" s="335"/>
      <c r="HX317" s="335"/>
      <c r="HY317" s="335"/>
      <c r="HZ317" s="335"/>
      <c r="IA317" s="335"/>
      <c r="IB317" s="335"/>
      <c r="IC317" s="335"/>
      <c r="ID317" s="335"/>
      <c r="IE317" s="335"/>
      <c r="IF317" s="335"/>
      <c r="IG317" s="335"/>
      <c r="IH317" s="335"/>
      <c r="II317" s="335"/>
      <c r="IJ317" s="335"/>
      <c r="IK317" s="335"/>
      <c r="IL317" s="335"/>
      <c r="IM317" s="335"/>
      <c r="IN317" s="335"/>
      <c r="IO317" s="335"/>
      <c r="IP317" s="335"/>
      <c r="IQ317" s="335"/>
      <c r="IR317" s="335"/>
      <c r="IS317" s="335"/>
      <c r="IT317" s="335"/>
      <c r="IU317" s="335"/>
      <c r="IV317" s="335"/>
    </row>
    <row r="318" spans="1:256" s="172" customFormat="1" ht="36" customHeight="1" thickBot="1">
      <c r="A318" s="659"/>
      <c r="B318" s="653"/>
      <c r="C318" s="653"/>
      <c r="D318" s="352">
        <v>3</v>
      </c>
      <c r="E318" s="653"/>
      <c r="F318" s="338" t="s">
        <v>711</v>
      </c>
      <c r="G318" s="338"/>
      <c r="H318" s="382" t="s">
        <v>1092</v>
      </c>
      <c r="I318" s="338" t="s">
        <v>146</v>
      </c>
      <c r="J318" s="313">
        <v>1</v>
      </c>
      <c r="K318" s="313" t="s">
        <v>712</v>
      </c>
      <c r="L318" s="653"/>
      <c r="M318" s="654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  <c r="AA318" s="335"/>
      <c r="AB318" s="335"/>
      <c r="AC318" s="335"/>
      <c r="AD318" s="335"/>
      <c r="AE318" s="335"/>
      <c r="AF318" s="335"/>
      <c r="AG318" s="335"/>
      <c r="AH318" s="335"/>
      <c r="AI318" s="335"/>
      <c r="AJ318" s="335"/>
      <c r="AK318" s="335"/>
      <c r="AL318" s="335"/>
      <c r="AM318" s="335"/>
      <c r="AN318" s="335"/>
      <c r="AO318" s="335"/>
      <c r="AP318" s="335"/>
      <c r="AQ318" s="335"/>
      <c r="AR318" s="335"/>
      <c r="AS318" s="335"/>
      <c r="AT318" s="335"/>
      <c r="AU318" s="335"/>
      <c r="AV318" s="335"/>
      <c r="AW318" s="335"/>
      <c r="AX318" s="335"/>
      <c r="AY318" s="335"/>
      <c r="AZ318" s="335"/>
      <c r="BA318" s="335"/>
      <c r="BB318" s="335"/>
      <c r="BC318" s="335"/>
      <c r="BD318" s="335"/>
      <c r="BE318" s="335"/>
      <c r="BF318" s="335"/>
      <c r="BG318" s="335"/>
      <c r="BH318" s="335"/>
      <c r="BI318" s="335"/>
      <c r="BJ318" s="335"/>
      <c r="BK318" s="335"/>
      <c r="BL318" s="335"/>
      <c r="BM318" s="335"/>
      <c r="BN318" s="335"/>
      <c r="BO318" s="335"/>
      <c r="BP318" s="335"/>
      <c r="BQ318" s="335"/>
      <c r="BR318" s="335"/>
      <c r="BS318" s="335"/>
      <c r="BT318" s="335"/>
      <c r="BU318" s="335"/>
      <c r="BV318" s="335"/>
      <c r="BW318" s="335"/>
      <c r="BX318" s="335"/>
      <c r="BY318" s="335"/>
      <c r="BZ318" s="335"/>
      <c r="CA318" s="335"/>
      <c r="CB318" s="335"/>
      <c r="CC318" s="335"/>
      <c r="CD318" s="335"/>
      <c r="CE318" s="335"/>
      <c r="CF318" s="335"/>
      <c r="CG318" s="335"/>
      <c r="CH318" s="335"/>
      <c r="CI318" s="335"/>
      <c r="CJ318" s="335"/>
      <c r="CK318" s="335"/>
      <c r="CL318" s="335"/>
      <c r="CM318" s="335"/>
      <c r="CN318" s="335"/>
      <c r="CO318" s="335"/>
      <c r="CP318" s="335"/>
      <c r="CQ318" s="335"/>
      <c r="CR318" s="335"/>
      <c r="CS318" s="335"/>
      <c r="CT318" s="335"/>
      <c r="CU318" s="335"/>
      <c r="CV318" s="335"/>
      <c r="CW318" s="335"/>
      <c r="CX318" s="335"/>
      <c r="CY318" s="335"/>
      <c r="CZ318" s="335"/>
      <c r="DA318" s="335"/>
      <c r="DB318" s="335"/>
      <c r="DC318" s="335"/>
      <c r="DD318" s="335"/>
      <c r="DE318" s="335"/>
      <c r="DF318" s="335"/>
      <c r="DG318" s="335"/>
      <c r="DH318" s="335"/>
      <c r="DI318" s="335"/>
      <c r="DJ318" s="335"/>
      <c r="DK318" s="335"/>
      <c r="DL318" s="335"/>
      <c r="DM318" s="335"/>
      <c r="DN318" s="335"/>
      <c r="DO318" s="335"/>
      <c r="DP318" s="335"/>
      <c r="DQ318" s="335"/>
      <c r="DR318" s="335"/>
      <c r="DS318" s="335"/>
      <c r="DT318" s="335"/>
      <c r="DU318" s="335"/>
      <c r="DV318" s="335"/>
      <c r="DW318" s="335"/>
      <c r="DX318" s="335"/>
      <c r="DY318" s="335"/>
      <c r="DZ318" s="335"/>
      <c r="EA318" s="335"/>
      <c r="EB318" s="335"/>
      <c r="EC318" s="335"/>
      <c r="ED318" s="335"/>
      <c r="EE318" s="335"/>
      <c r="EF318" s="335"/>
      <c r="EG318" s="335"/>
      <c r="EH318" s="335"/>
      <c r="EI318" s="335"/>
      <c r="EJ318" s="335"/>
      <c r="EK318" s="335"/>
      <c r="EL318" s="335"/>
      <c r="EM318" s="335"/>
      <c r="EN318" s="335"/>
      <c r="EO318" s="335"/>
      <c r="EP318" s="335"/>
      <c r="EQ318" s="335"/>
      <c r="ER318" s="335"/>
      <c r="ES318" s="335"/>
      <c r="ET318" s="335"/>
      <c r="EU318" s="335"/>
      <c r="EV318" s="335"/>
      <c r="EW318" s="335"/>
      <c r="EX318" s="335"/>
      <c r="EY318" s="335"/>
      <c r="EZ318" s="335"/>
      <c r="FA318" s="335"/>
      <c r="FB318" s="335"/>
      <c r="FC318" s="335"/>
      <c r="FD318" s="335"/>
      <c r="FE318" s="335"/>
      <c r="FF318" s="335"/>
      <c r="FG318" s="335"/>
      <c r="FH318" s="335"/>
      <c r="FI318" s="335"/>
      <c r="FJ318" s="335"/>
      <c r="FK318" s="335"/>
      <c r="FL318" s="335"/>
      <c r="FM318" s="335"/>
      <c r="FN318" s="335"/>
      <c r="FO318" s="335"/>
      <c r="FP318" s="335"/>
      <c r="FQ318" s="335"/>
      <c r="FR318" s="335"/>
      <c r="FS318" s="335"/>
      <c r="FT318" s="335"/>
      <c r="FU318" s="335"/>
      <c r="FV318" s="335"/>
      <c r="FW318" s="335"/>
      <c r="FX318" s="335"/>
      <c r="FY318" s="335"/>
      <c r="FZ318" s="335"/>
      <c r="GA318" s="335"/>
      <c r="GB318" s="335"/>
      <c r="GC318" s="335"/>
      <c r="GD318" s="335"/>
      <c r="GE318" s="335"/>
      <c r="GF318" s="335"/>
      <c r="GG318" s="335"/>
      <c r="GH318" s="335"/>
      <c r="GI318" s="335"/>
      <c r="GJ318" s="335"/>
      <c r="GK318" s="335"/>
      <c r="GL318" s="335"/>
      <c r="GM318" s="335"/>
      <c r="GN318" s="335"/>
      <c r="GO318" s="335"/>
      <c r="GP318" s="335"/>
      <c r="GQ318" s="335"/>
      <c r="GR318" s="335"/>
      <c r="GS318" s="335"/>
      <c r="GT318" s="335"/>
      <c r="GU318" s="335"/>
      <c r="GV318" s="335"/>
      <c r="GW318" s="335"/>
      <c r="GX318" s="335"/>
      <c r="GY318" s="335"/>
      <c r="GZ318" s="335"/>
      <c r="HA318" s="335"/>
      <c r="HB318" s="335"/>
      <c r="HC318" s="335"/>
      <c r="HD318" s="335"/>
      <c r="HE318" s="335"/>
      <c r="HF318" s="335"/>
      <c r="HG318" s="335"/>
      <c r="HH318" s="335"/>
      <c r="HI318" s="335"/>
      <c r="HJ318" s="335"/>
      <c r="HK318" s="335"/>
      <c r="HL318" s="335"/>
      <c r="HM318" s="335"/>
      <c r="HN318" s="335"/>
      <c r="HO318" s="335"/>
      <c r="HP318" s="335"/>
      <c r="HQ318" s="335"/>
      <c r="HR318" s="335"/>
      <c r="HS318" s="335"/>
      <c r="HT318" s="335"/>
      <c r="HU318" s="335"/>
      <c r="HV318" s="335"/>
      <c r="HW318" s="335"/>
      <c r="HX318" s="335"/>
      <c r="HY318" s="335"/>
      <c r="HZ318" s="335"/>
      <c r="IA318" s="335"/>
      <c r="IB318" s="335"/>
      <c r="IC318" s="335"/>
      <c r="ID318" s="335"/>
      <c r="IE318" s="335"/>
      <c r="IF318" s="335"/>
      <c r="IG318" s="335"/>
      <c r="IH318" s="335"/>
      <c r="II318" s="335"/>
      <c r="IJ318" s="335"/>
      <c r="IK318" s="335"/>
      <c r="IL318" s="335"/>
      <c r="IM318" s="335"/>
      <c r="IN318" s="335"/>
      <c r="IO318" s="335"/>
      <c r="IP318" s="335"/>
      <c r="IQ318" s="335"/>
      <c r="IR318" s="335"/>
      <c r="IS318" s="335"/>
      <c r="IT318" s="335"/>
      <c r="IU318" s="335"/>
      <c r="IV318" s="335"/>
    </row>
    <row r="319" spans="1:256" ht="21" customHeight="1" thickBot="1">
      <c r="A319" s="340" t="s">
        <v>177</v>
      </c>
      <c r="B319" s="145"/>
      <c r="C319" s="145"/>
      <c r="D319" s="341"/>
      <c r="E319" s="145"/>
      <c r="F319" s="342"/>
      <c r="G319" s="341"/>
      <c r="H319" s="341"/>
      <c r="I319" s="145"/>
      <c r="J319" s="341"/>
      <c r="K319" s="341"/>
      <c r="L319" s="145"/>
      <c r="M319" s="343"/>
    </row>
    <row r="320" spans="1:256">
      <c r="A320" s="14"/>
      <c r="B320" s="344"/>
    </row>
    <row r="321" spans="1:3" ht="13.5" thickBot="1">
      <c r="A321" s="14"/>
      <c r="B321" s="344"/>
    </row>
    <row r="322" spans="1:3" ht="38.25">
      <c r="A322" s="345">
        <v>4</v>
      </c>
      <c r="B322" s="308" t="s">
        <v>919</v>
      </c>
      <c r="C322" s="346">
        <v>43731</v>
      </c>
    </row>
    <row r="323" spans="1:3" ht="38.25">
      <c r="A323" s="192">
        <v>3</v>
      </c>
      <c r="B323" s="282" t="s">
        <v>918</v>
      </c>
      <c r="C323" s="294">
        <v>43731</v>
      </c>
    </row>
    <row r="324" spans="1:3" ht="25.5">
      <c r="A324" s="192">
        <v>2</v>
      </c>
      <c r="B324" s="293" t="s">
        <v>897</v>
      </c>
      <c r="C324" s="294">
        <v>43699</v>
      </c>
    </row>
    <row r="325" spans="1:3" ht="58.5" customHeight="1">
      <c r="A325" s="192">
        <v>1</v>
      </c>
      <c r="B325" s="282" t="s">
        <v>853</v>
      </c>
      <c r="C325" s="294">
        <v>43668</v>
      </c>
    </row>
    <row r="326" spans="1:3" ht="13.5" thickBot="1">
      <c r="A326" s="347" t="s">
        <v>852</v>
      </c>
      <c r="B326" s="312" t="s">
        <v>177</v>
      </c>
      <c r="C326" s="348" t="s">
        <v>832</v>
      </c>
    </row>
    <row r="327" spans="1:3">
      <c r="B327" s="14"/>
    </row>
    <row r="328" spans="1:3">
      <c r="A328" s="14"/>
      <c r="B328" s="33"/>
    </row>
    <row r="329" spans="1:3">
      <c r="A329" s="14"/>
      <c r="B329" s="14"/>
    </row>
  </sheetData>
  <mergeCells count="433">
    <mergeCell ref="E317:E318"/>
    <mergeCell ref="F258:F268"/>
    <mergeCell ref="E269:E283"/>
    <mergeCell ref="C258:C283"/>
    <mergeCell ref="B258:B283"/>
    <mergeCell ref="A258:A283"/>
    <mergeCell ref="J269:J283"/>
    <mergeCell ref="K269:K283"/>
    <mergeCell ref="A60:A89"/>
    <mergeCell ref="E77:E89"/>
    <mergeCell ref="F60:F76"/>
    <mergeCell ref="F146:F152"/>
    <mergeCell ref="I132:I136"/>
    <mergeCell ref="E118:E130"/>
    <mergeCell ref="F99:F117"/>
    <mergeCell ref="A146:A158"/>
    <mergeCell ref="B146:B158"/>
    <mergeCell ref="C146:C158"/>
    <mergeCell ref="J153:J158"/>
    <mergeCell ref="A243:A252"/>
    <mergeCell ref="D97:D98"/>
    <mergeCell ref="E97:E98"/>
    <mergeCell ref="F97:F98"/>
    <mergeCell ref="A99:A130"/>
    <mergeCell ref="E46:E50"/>
    <mergeCell ref="F44:F45"/>
    <mergeCell ref="A91:B91"/>
    <mergeCell ref="D91:E91"/>
    <mergeCell ref="L258:L283"/>
    <mergeCell ref="M258:M283"/>
    <mergeCell ref="E132:E136"/>
    <mergeCell ref="C253:C254"/>
    <mergeCell ref="A140:E140"/>
    <mergeCell ref="F140:I140"/>
    <mergeCell ref="A139:E139"/>
    <mergeCell ref="B180:B182"/>
    <mergeCell ref="E241:E242"/>
    <mergeCell ref="F241:F242"/>
    <mergeCell ref="H241:H242"/>
    <mergeCell ref="I241:I242"/>
    <mergeCell ref="L60:L76"/>
    <mergeCell ref="J226:J229"/>
    <mergeCell ref="K226:K229"/>
    <mergeCell ref="L226:L229"/>
    <mergeCell ref="F243:F247"/>
    <mergeCell ref="E167:E173"/>
    <mergeCell ref="F159:F166"/>
    <mergeCell ref="E153:E158"/>
    <mergeCell ref="J238:M238"/>
    <mergeCell ref="A239:E239"/>
    <mergeCell ref="F239:I239"/>
    <mergeCell ref="J239:M239"/>
    <mergeCell ref="A240:A242"/>
    <mergeCell ref="B240:B242"/>
    <mergeCell ref="C240:C242"/>
    <mergeCell ref="D240:F240"/>
    <mergeCell ref="G240:G242"/>
    <mergeCell ref="H240:L240"/>
    <mergeCell ref="M240:M242"/>
    <mergeCell ref="D241:D242"/>
    <mergeCell ref="J241:K241"/>
    <mergeCell ref="L241:L242"/>
    <mergeCell ref="A238:E238"/>
    <mergeCell ref="F238:I238"/>
    <mergeCell ref="F237:I237"/>
    <mergeCell ref="J237:M237"/>
    <mergeCell ref="A41:A43"/>
    <mergeCell ref="B41:B43"/>
    <mergeCell ref="C41:C43"/>
    <mergeCell ref="D41:F41"/>
    <mergeCell ref="G41:G43"/>
    <mergeCell ref="H41:L41"/>
    <mergeCell ref="M41:M43"/>
    <mergeCell ref="D42:D43"/>
    <mergeCell ref="E42:E43"/>
    <mergeCell ref="F42:F43"/>
    <mergeCell ref="H42:H43"/>
    <mergeCell ref="I42:I43"/>
    <mergeCell ref="J42:K42"/>
    <mergeCell ref="L42:L43"/>
    <mergeCell ref="A55:E55"/>
    <mergeCell ref="F55:I55"/>
    <mergeCell ref="H58:H59"/>
    <mergeCell ref="I58:I59"/>
    <mergeCell ref="J58:K58"/>
    <mergeCell ref="A56:E56"/>
    <mergeCell ref="F56:I56"/>
    <mergeCell ref="C226:C233"/>
    <mergeCell ref="A40:E40"/>
    <mergeCell ref="F36:I37"/>
    <mergeCell ref="J36:K37"/>
    <mergeCell ref="L36:M37"/>
    <mergeCell ref="A37:E37"/>
    <mergeCell ref="D52:E52"/>
    <mergeCell ref="H97:H98"/>
    <mergeCell ref="F40:I40"/>
    <mergeCell ref="J40:M40"/>
    <mergeCell ref="A52:B52"/>
    <mergeCell ref="F52:I53"/>
    <mergeCell ref="J52:K53"/>
    <mergeCell ref="F54:I54"/>
    <mergeCell ref="J54:M54"/>
    <mergeCell ref="L58:L59"/>
    <mergeCell ref="D58:D59"/>
    <mergeCell ref="J55:M55"/>
    <mergeCell ref="G57:G59"/>
    <mergeCell ref="H57:L57"/>
    <mergeCell ref="J56:M56"/>
    <mergeCell ref="A57:A59"/>
    <mergeCell ref="C57:C59"/>
    <mergeCell ref="D57:F57"/>
    <mergeCell ref="M57:M59"/>
    <mergeCell ref="A175:B175"/>
    <mergeCell ref="D175:E175"/>
    <mergeCell ref="A178:E178"/>
    <mergeCell ref="D180:F180"/>
    <mergeCell ref="F175:I176"/>
    <mergeCell ref="A208:E208"/>
    <mergeCell ref="F208:I208"/>
    <mergeCell ref="J235:K236"/>
    <mergeCell ref="L235:M236"/>
    <mergeCell ref="A236:E236"/>
    <mergeCell ref="J175:K176"/>
    <mergeCell ref="L175:M176"/>
    <mergeCell ref="J177:M177"/>
    <mergeCell ref="A177:E177"/>
    <mergeCell ref="A183:A190"/>
    <mergeCell ref="A226:A233"/>
    <mergeCell ref="D181:D182"/>
    <mergeCell ref="D210:D211"/>
    <mergeCell ref="E210:E211"/>
    <mergeCell ref="F210:F211"/>
    <mergeCell ref="H210:H211"/>
    <mergeCell ref="I210:I211"/>
    <mergeCell ref="B183:B190"/>
    <mergeCell ref="C183:C190"/>
    <mergeCell ref="H180:L180"/>
    <mergeCell ref="L210:L211"/>
    <mergeCell ref="L153:L158"/>
    <mergeCell ref="M146:M158"/>
    <mergeCell ref="K153:K158"/>
    <mergeCell ref="E181:E182"/>
    <mergeCell ref="F181:F182"/>
    <mergeCell ref="J181:K181"/>
    <mergeCell ref="L181:L182"/>
    <mergeCell ref="L167:L173"/>
    <mergeCell ref="L159:L166"/>
    <mergeCell ref="K187:K190"/>
    <mergeCell ref="M180:M182"/>
    <mergeCell ref="L146:L152"/>
    <mergeCell ref="M159:M173"/>
    <mergeCell ref="J167:J173"/>
    <mergeCell ref="K167:K173"/>
    <mergeCell ref="J210:K210"/>
    <mergeCell ref="K198:K201"/>
    <mergeCell ref="J187:J190"/>
    <mergeCell ref="A2:B2"/>
    <mergeCell ref="C2:K2"/>
    <mergeCell ref="H9:L9"/>
    <mergeCell ref="C96:C98"/>
    <mergeCell ref="D96:F96"/>
    <mergeCell ref="L97:L98"/>
    <mergeCell ref="A53:E53"/>
    <mergeCell ref="A54:E54"/>
    <mergeCell ref="A95:E95"/>
    <mergeCell ref="F95:I95"/>
    <mergeCell ref="E58:E59"/>
    <mergeCell ref="F58:F59"/>
    <mergeCell ref="B57:B59"/>
    <mergeCell ref="J29:J34"/>
    <mergeCell ref="K29:K34"/>
    <mergeCell ref="L29:L34"/>
    <mergeCell ref="J19:J28"/>
    <mergeCell ref="D36:E36"/>
    <mergeCell ref="A38:E38"/>
    <mergeCell ref="F38:I38"/>
    <mergeCell ref="J38:M38"/>
    <mergeCell ref="A39:E39"/>
    <mergeCell ref="F39:I39"/>
    <mergeCell ref="J39:M39"/>
    <mergeCell ref="L2:M2"/>
    <mergeCell ref="A4:B4"/>
    <mergeCell ref="D4:E4"/>
    <mergeCell ref="F4:I5"/>
    <mergeCell ref="J4:K5"/>
    <mergeCell ref="L4:M5"/>
    <mergeCell ref="A5:E5"/>
    <mergeCell ref="I10:I11"/>
    <mergeCell ref="J10:K10"/>
    <mergeCell ref="L10:L11"/>
    <mergeCell ref="A6:E6"/>
    <mergeCell ref="F6:I6"/>
    <mergeCell ref="J6:M6"/>
    <mergeCell ref="A7:E7"/>
    <mergeCell ref="F7:I7"/>
    <mergeCell ref="J7:M7"/>
    <mergeCell ref="A8:E8"/>
    <mergeCell ref="F8:I8"/>
    <mergeCell ref="J8:M8"/>
    <mergeCell ref="A9:A11"/>
    <mergeCell ref="B9:B11"/>
    <mergeCell ref="C9:C11"/>
    <mergeCell ref="D9:F9"/>
    <mergeCell ref="G9:G11"/>
    <mergeCell ref="J118:J130"/>
    <mergeCell ref="K118:K130"/>
    <mergeCell ref="F91:I92"/>
    <mergeCell ref="J91:K92"/>
    <mergeCell ref="L91:M92"/>
    <mergeCell ref="A92:E92"/>
    <mergeCell ref="C60:C89"/>
    <mergeCell ref="B60:B89"/>
    <mergeCell ref="A96:A98"/>
    <mergeCell ref="B96:B98"/>
    <mergeCell ref="L99:L117"/>
    <mergeCell ref="A93:E93"/>
    <mergeCell ref="F93:I93"/>
    <mergeCell ref="J93:M93"/>
    <mergeCell ref="A94:E94"/>
    <mergeCell ref="L15:L17"/>
    <mergeCell ref="M9:M11"/>
    <mergeCell ref="D10:D11"/>
    <mergeCell ref="E10:E11"/>
    <mergeCell ref="F10:F11"/>
    <mergeCell ref="H10:H11"/>
    <mergeCell ref="A12:A14"/>
    <mergeCell ref="B12:B14"/>
    <mergeCell ref="G12:G14"/>
    <mergeCell ref="L12:L14"/>
    <mergeCell ref="C13:C14"/>
    <mergeCell ref="F12:F14"/>
    <mergeCell ref="M15:M17"/>
    <mergeCell ref="L52:M53"/>
    <mergeCell ref="M99:M130"/>
    <mergeCell ref="L118:L130"/>
    <mergeCell ref="M12:M14"/>
    <mergeCell ref="A19:A34"/>
    <mergeCell ref="B19:B34"/>
    <mergeCell ref="A44:A50"/>
    <mergeCell ref="B44:B50"/>
    <mergeCell ref="C44:C50"/>
    <mergeCell ref="J46:J50"/>
    <mergeCell ref="K46:K50"/>
    <mergeCell ref="M44:M50"/>
    <mergeCell ref="I48:I49"/>
    <mergeCell ref="L44:L50"/>
    <mergeCell ref="C19:C34"/>
    <mergeCell ref="M19:M34"/>
    <mergeCell ref="E29:E34"/>
    <mergeCell ref="F19:F28"/>
    <mergeCell ref="F15:F17"/>
    <mergeCell ref="J15:J17"/>
    <mergeCell ref="K15:K17"/>
    <mergeCell ref="C15:C18"/>
    <mergeCell ref="B15:B18"/>
    <mergeCell ref="A15:A18"/>
    <mergeCell ref="A36:B36"/>
    <mergeCell ref="A292:A315"/>
    <mergeCell ref="B292:B315"/>
    <mergeCell ref="C292:C315"/>
    <mergeCell ref="F292:F315"/>
    <mergeCell ref="J292:J314"/>
    <mergeCell ref="A284:B284"/>
    <mergeCell ref="D284:E284"/>
    <mergeCell ref="F284:I285"/>
    <mergeCell ref="C255:C257"/>
    <mergeCell ref="J284:K285"/>
    <mergeCell ref="A285:E285"/>
    <mergeCell ref="A286:E286"/>
    <mergeCell ref="F286:I286"/>
    <mergeCell ref="J286:M286"/>
    <mergeCell ref="A287:E287"/>
    <mergeCell ref="F287:I287"/>
    <mergeCell ref="J287:M287"/>
    <mergeCell ref="J94:M94"/>
    <mergeCell ref="I97:I98"/>
    <mergeCell ref="J97:K97"/>
    <mergeCell ref="J77:J89"/>
    <mergeCell ref="K77:K89"/>
    <mergeCell ref="A159:A173"/>
    <mergeCell ref="K19:K28"/>
    <mergeCell ref="L19:L28"/>
    <mergeCell ref="A138:B138"/>
    <mergeCell ref="D138:E138"/>
    <mergeCell ref="M292:M315"/>
    <mergeCell ref="F138:I139"/>
    <mergeCell ref="J138:K139"/>
    <mergeCell ref="L138:M139"/>
    <mergeCell ref="M60:M89"/>
    <mergeCell ref="L77:L89"/>
    <mergeCell ref="J95:M95"/>
    <mergeCell ref="J131:J136"/>
    <mergeCell ref="K131:K136"/>
    <mergeCell ref="A131:A136"/>
    <mergeCell ref="B131:B136"/>
    <mergeCell ref="C131:C136"/>
    <mergeCell ref="L131:L136"/>
    <mergeCell ref="G96:G98"/>
    <mergeCell ref="H96:L96"/>
    <mergeCell ref="M131:M136"/>
    <mergeCell ref="B99:B130"/>
    <mergeCell ref="C99:C130"/>
    <mergeCell ref="M96:M98"/>
    <mergeCell ref="F94:I94"/>
    <mergeCell ref="B159:B173"/>
    <mergeCell ref="C159:C173"/>
    <mergeCell ref="A191:A201"/>
    <mergeCell ref="E198:E201"/>
    <mergeCell ref="G198:G201"/>
    <mergeCell ref="F191:F197"/>
    <mergeCell ref="L191:L201"/>
    <mergeCell ref="A176:E176"/>
    <mergeCell ref="F177:I177"/>
    <mergeCell ref="C180:C182"/>
    <mergeCell ref="H181:H182"/>
    <mergeCell ref="I181:I182"/>
    <mergeCell ref="E187:E190"/>
    <mergeCell ref="F178:I178"/>
    <mergeCell ref="J178:M178"/>
    <mergeCell ref="A179:E179"/>
    <mergeCell ref="F179:I179"/>
    <mergeCell ref="J179:M179"/>
    <mergeCell ref="A180:A182"/>
    <mergeCell ref="C191:C201"/>
    <mergeCell ref="L183:L190"/>
    <mergeCell ref="F183:F186"/>
    <mergeCell ref="J198:J201"/>
    <mergeCell ref="G180:G182"/>
    <mergeCell ref="A316:A318"/>
    <mergeCell ref="B316:B318"/>
    <mergeCell ref="C316:C318"/>
    <mergeCell ref="L316:L318"/>
    <mergeCell ref="M316:M318"/>
    <mergeCell ref="M183:M190"/>
    <mergeCell ref="K292:K314"/>
    <mergeCell ref="L292:L315"/>
    <mergeCell ref="B255:B257"/>
    <mergeCell ref="A204:B204"/>
    <mergeCell ref="D204:E204"/>
    <mergeCell ref="F204:I205"/>
    <mergeCell ref="J204:K205"/>
    <mergeCell ref="L204:M205"/>
    <mergeCell ref="A205:E205"/>
    <mergeCell ref="G209:G211"/>
    <mergeCell ref="H209:L209"/>
    <mergeCell ref="J208:M208"/>
    <mergeCell ref="A209:A211"/>
    <mergeCell ref="B209:B211"/>
    <mergeCell ref="C209:C211"/>
    <mergeCell ref="D209:F209"/>
    <mergeCell ref="A255:A257"/>
    <mergeCell ref="L255:L257"/>
    <mergeCell ref="J140:M140"/>
    <mergeCell ref="A141:E141"/>
    <mergeCell ref="J144:K144"/>
    <mergeCell ref="A142:E142"/>
    <mergeCell ref="F142:I142"/>
    <mergeCell ref="J142:M142"/>
    <mergeCell ref="A143:A145"/>
    <mergeCell ref="B143:B145"/>
    <mergeCell ref="C143:C145"/>
    <mergeCell ref="D143:F143"/>
    <mergeCell ref="L144:L145"/>
    <mergeCell ref="D144:D145"/>
    <mergeCell ref="E144:E145"/>
    <mergeCell ref="F144:F145"/>
    <mergeCell ref="G143:G145"/>
    <mergeCell ref="M143:M145"/>
    <mergeCell ref="F141:I141"/>
    <mergeCell ref="J141:M141"/>
    <mergeCell ref="H143:L143"/>
    <mergeCell ref="H144:H145"/>
    <mergeCell ref="I144:I145"/>
    <mergeCell ref="A253:A254"/>
    <mergeCell ref="B253:B254"/>
    <mergeCell ref="B289:B291"/>
    <mergeCell ref="C289:C291"/>
    <mergeCell ref="D289:F289"/>
    <mergeCell ref="G289:G291"/>
    <mergeCell ref="H289:L289"/>
    <mergeCell ref="D290:D291"/>
    <mergeCell ref="E290:E291"/>
    <mergeCell ref="F290:F291"/>
    <mergeCell ref="H290:H291"/>
    <mergeCell ref="I290:I291"/>
    <mergeCell ref="J290:K290"/>
    <mergeCell ref="L290:L291"/>
    <mergeCell ref="F288:I288"/>
    <mergeCell ref="J288:M288"/>
    <mergeCell ref="A289:A291"/>
    <mergeCell ref="A288:E288"/>
    <mergeCell ref="L284:M285"/>
    <mergeCell ref="L253:L254"/>
    <mergeCell ref="M253:M254"/>
    <mergeCell ref="M289:M291"/>
    <mergeCell ref="F255:F256"/>
    <mergeCell ref="M255:M257"/>
    <mergeCell ref="B226:B233"/>
    <mergeCell ref="A212:A225"/>
    <mergeCell ref="B212:B225"/>
    <mergeCell ref="C212:C225"/>
    <mergeCell ref="A235:B235"/>
    <mergeCell ref="D235:E235"/>
    <mergeCell ref="F235:I236"/>
    <mergeCell ref="J207:M207"/>
    <mergeCell ref="E218:E225"/>
    <mergeCell ref="F212:F217"/>
    <mergeCell ref="F226:F233"/>
    <mergeCell ref="M209:M211"/>
    <mergeCell ref="M243:M252"/>
    <mergeCell ref="J248:J252"/>
    <mergeCell ref="B191:B201"/>
    <mergeCell ref="B243:B252"/>
    <mergeCell ref="C243:C252"/>
    <mergeCell ref="L243:L252"/>
    <mergeCell ref="E248:E252"/>
    <mergeCell ref="G226:G233"/>
    <mergeCell ref="L212:L225"/>
    <mergeCell ref="M212:M225"/>
    <mergeCell ref="J218:J225"/>
    <mergeCell ref="K218:K225"/>
    <mergeCell ref="J231:J232"/>
    <mergeCell ref="K231:K232"/>
    <mergeCell ref="L231:L232"/>
    <mergeCell ref="M226:M233"/>
    <mergeCell ref="K248:K252"/>
    <mergeCell ref="M191:M201"/>
    <mergeCell ref="A206:E206"/>
    <mergeCell ref="F206:I206"/>
    <mergeCell ref="J206:M206"/>
    <mergeCell ref="A207:E207"/>
    <mergeCell ref="F207:I207"/>
    <mergeCell ref="A237:E237"/>
  </mergeCells>
  <conditionalFormatting sqref="E195:E196 E185:E186">
    <cfRule type="duplicateValues" dxfId="35" priority="2"/>
  </conditionalFormatting>
  <conditionalFormatting sqref="E197">
    <cfRule type="duplicateValues" dxfId="34" priority="1"/>
  </conditionalFormatting>
  <printOptions horizontalCentered="1" verticalCentered="1"/>
  <pageMargins left="0.70866141732283472" right="0.70866141732283472" top="0" bottom="0.35433070866141736" header="0.31496062992125984" footer="0.31496062992125984"/>
  <pageSetup paperSize="9" scale="45" orientation="landscape" horizontalDpi="4294967292" verticalDpi="4294967293" r:id="rId1"/>
  <rowBreaks count="8" manualBreakCount="8">
    <brk id="34" max="16383" man="1"/>
    <brk id="51" max="16383" man="1"/>
    <brk id="89" max="16383" man="1"/>
    <brk id="136" max="12" man="1"/>
    <brk id="173" max="16383" man="1"/>
    <brk id="202" max="16383" man="1"/>
    <brk id="233" max="16383" man="1"/>
    <brk id="283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IV95"/>
  <sheetViews>
    <sheetView zoomScaleSheetLayoutView="90" workbookViewId="0">
      <selection activeCell="A2" sqref="A2:B2"/>
    </sheetView>
  </sheetViews>
  <sheetFormatPr defaultColWidth="23.28515625" defaultRowHeight="11.25"/>
  <cols>
    <col min="1" max="1" width="11.7109375" style="34" customWidth="1"/>
    <col min="2" max="2" width="20.28515625" style="34" customWidth="1"/>
    <col min="3" max="3" width="21.28515625" style="35" customWidth="1"/>
    <col min="4" max="4" width="4" style="36" customWidth="1"/>
    <col min="5" max="5" width="5.85546875" style="34" customWidth="1"/>
    <col min="6" max="6" width="17.28515625" style="34" customWidth="1"/>
    <col min="7" max="7" width="4.85546875" style="36" customWidth="1"/>
    <col min="8" max="8" width="13.28515625" style="36" customWidth="1"/>
    <col min="9" max="9" width="15.42578125" style="36" customWidth="1"/>
    <col min="10" max="10" width="6.85546875" style="36" customWidth="1"/>
    <col min="11" max="11" width="5.7109375" style="36" customWidth="1"/>
    <col min="12" max="12" width="11.7109375" style="36" customWidth="1"/>
    <col min="13" max="13" width="13.42578125" style="36" customWidth="1"/>
    <col min="14" max="14" width="11.7109375" style="36" customWidth="1"/>
    <col min="15" max="17" width="4" style="36" customWidth="1"/>
    <col min="18" max="18" width="4.5703125" style="36" customWidth="1"/>
    <col min="19" max="255" width="7.85546875" style="36" customWidth="1"/>
    <col min="256" max="16384" width="23.28515625" style="36"/>
  </cols>
  <sheetData>
    <row r="1" spans="1:256" ht="13.5" customHeight="1" thickBot="1"/>
    <row r="2" spans="1:256" s="14" customFormat="1" ht="57.75" customHeight="1" thickBot="1">
      <c r="A2" s="793" t="s">
        <v>30</v>
      </c>
      <c r="B2" s="794"/>
      <c r="C2" s="795" t="s">
        <v>178</v>
      </c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16" t="s">
        <v>32</v>
      </c>
      <c r="O2" s="716"/>
      <c r="P2" s="716"/>
      <c r="Q2" s="716"/>
      <c r="R2" s="717"/>
    </row>
    <row r="3" spans="1:256" ht="12" thickBot="1">
      <c r="A3" s="218"/>
      <c r="R3" s="219"/>
    </row>
    <row r="4" spans="1:256" ht="12.75" customHeight="1">
      <c r="A4" s="763" t="s">
        <v>504</v>
      </c>
      <c r="B4" s="764"/>
      <c r="C4" s="764"/>
      <c r="D4" s="764"/>
      <c r="E4" s="765"/>
      <c r="F4" s="766" t="s">
        <v>850</v>
      </c>
      <c r="G4" s="767"/>
      <c r="H4" s="767"/>
      <c r="I4" s="767"/>
      <c r="J4" s="767"/>
      <c r="K4" s="768"/>
      <c r="L4" s="37" t="s">
        <v>179</v>
      </c>
      <c r="M4" s="38"/>
      <c r="N4" s="769"/>
      <c r="O4" s="769"/>
      <c r="P4" s="769"/>
      <c r="Q4" s="769"/>
      <c r="R4" s="770"/>
    </row>
    <row r="5" spans="1:256">
      <c r="A5" s="771" t="s">
        <v>1106</v>
      </c>
      <c r="B5" s="734"/>
      <c r="C5" s="734"/>
      <c r="D5" s="734"/>
      <c r="E5" s="772"/>
      <c r="F5" s="750"/>
      <c r="G5" s="751"/>
      <c r="H5" s="751"/>
      <c r="I5" s="751"/>
      <c r="J5" s="751"/>
      <c r="K5" s="752"/>
      <c r="L5" s="360" t="s">
        <v>180</v>
      </c>
      <c r="M5" s="753" t="s">
        <v>503</v>
      </c>
      <c r="N5" s="753"/>
      <c r="O5" s="753"/>
      <c r="P5" s="753"/>
      <c r="Q5" s="753"/>
      <c r="R5" s="754"/>
      <c r="IR5" s="786"/>
      <c r="IS5" s="786"/>
      <c r="IT5" s="786"/>
      <c r="IU5" s="786"/>
      <c r="IV5" s="786"/>
    </row>
    <row r="6" spans="1:256" ht="12.75" customHeight="1">
      <c r="A6" s="359" t="s">
        <v>181</v>
      </c>
      <c r="B6" s="737" t="s">
        <v>182</v>
      </c>
      <c r="C6" s="737"/>
      <c r="D6" s="737"/>
      <c r="E6" s="738"/>
      <c r="F6" s="360" t="s">
        <v>183</v>
      </c>
      <c r="G6" s="761" t="s">
        <v>1103</v>
      </c>
      <c r="H6" s="761"/>
      <c r="I6" s="761"/>
      <c r="J6" s="761"/>
      <c r="K6" s="762"/>
      <c r="L6" s="360" t="s">
        <v>184</v>
      </c>
      <c r="M6" s="753" t="s">
        <v>1104</v>
      </c>
      <c r="N6" s="753"/>
      <c r="O6" s="753"/>
      <c r="P6" s="753"/>
      <c r="Q6" s="753"/>
      <c r="R6" s="754"/>
    </row>
    <row r="7" spans="1:256" ht="12.75">
      <c r="A7" s="39" t="s">
        <v>185</v>
      </c>
      <c r="B7" s="747">
        <v>101001</v>
      </c>
      <c r="C7" s="748"/>
      <c r="D7" s="748"/>
      <c r="E7" s="749"/>
      <c r="F7" s="733" t="s">
        <v>451</v>
      </c>
      <c r="G7" s="734"/>
      <c r="H7" s="734"/>
      <c r="I7" s="734"/>
      <c r="J7" s="734"/>
      <c r="K7" s="772"/>
      <c r="L7" s="733" t="s">
        <v>1105</v>
      </c>
      <c r="M7" s="734"/>
      <c r="N7" s="40" t="s">
        <v>186</v>
      </c>
      <c r="O7" s="779">
        <v>1</v>
      </c>
      <c r="P7" s="779"/>
      <c r="Q7" s="779"/>
      <c r="R7" s="780"/>
    </row>
    <row r="8" spans="1:256" ht="12" thickBot="1">
      <c r="A8" s="41" t="s">
        <v>187</v>
      </c>
      <c r="B8" s="735" t="s">
        <v>1107</v>
      </c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6"/>
    </row>
    <row r="9" spans="1:256" ht="11.25" customHeight="1">
      <c r="A9" s="42" t="s">
        <v>188</v>
      </c>
      <c r="B9" s="742" t="s">
        <v>189</v>
      </c>
      <c r="C9" s="742" t="s">
        <v>190</v>
      </c>
      <c r="D9" s="742" t="s">
        <v>191</v>
      </c>
      <c r="E9" s="776" t="s">
        <v>192</v>
      </c>
      <c r="F9" s="756" t="s">
        <v>193</v>
      </c>
      <c r="G9" s="742" t="s">
        <v>194</v>
      </c>
      <c r="H9" s="744" t="s">
        <v>195</v>
      </c>
      <c r="I9" s="739" t="s">
        <v>196</v>
      </c>
      <c r="J9" s="742" t="s">
        <v>197</v>
      </c>
      <c r="K9" s="742" t="s">
        <v>198</v>
      </c>
      <c r="L9" s="739" t="s">
        <v>199</v>
      </c>
      <c r="M9" s="739" t="s">
        <v>200</v>
      </c>
      <c r="N9" s="742" t="s">
        <v>201</v>
      </c>
      <c r="O9" s="742"/>
      <c r="P9" s="742"/>
      <c r="Q9" s="742"/>
      <c r="R9" s="760"/>
    </row>
    <row r="10" spans="1:256" s="43" customFormat="1" ht="48" customHeight="1" thickBot="1">
      <c r="A10" s="75" t="s">
        <v>202</v>
      </c>
      <c r="B10" s="758"/>
      <c r="C10" s="758"/>
      <c r="D10" s="758"/>
      <c r="E10" s="777"/>
      <c r="F10" s="757"/>
      <c r="G10" s="758"/>
      <c r="H10" s="759"/>
      <c r="I10" s="740"/>
      <c r="J10" s="758"/>
      <c r="K10" s="758"/>
      <c r="L10" s="740"/>
      <c r="M10" s="740"/>
      <c r="N10" s="76" t="s">
        <v>203</v>
      </c>
      <c r="O10" s="76" t="s">
        <v>204</v>
      </c>
      <c r="P10" s="76" t="s">
        <v>205</v>
      </c>
      <c r="Q10" s="76" t="s">
        <v>206</v>
      </c>
      <c r="R10" s="77" t="s">
        <v>198</v>
      </c>
    </row>
    <row r="11" spans="1:256" s="50" customFormat="1" ht="73.5" customHeight="1" thickBot="1">
      <c r="A11" s="195" t="s">
        <v>108</v>
      </c>
      <c r="B11" s="80" t="s">
        <v>207</v>
      </c>
      <c r="C11" s="80" t="s">
        <v>208</v>
      </c>
      <c r="D11" s="79">
        <v>7</v>
      </c>
      <c r="E11" s="79" t="s">
        <v>513</v>
      </c>
      <c r="F11" s="79" t="s">
        <v>209</v>
      </c>
      <c r="G11" s="79">
        <v>1</v>
      </c>
      <c r="H11" s="80" t="s">
        <v>210</v>
      </c>
      <c r="I11" s="80" t="s">
        <v>211</v>
      </c>
      <c r="J11" s="79">
        <v>8</v>
      </c>
      <c r="K11" s="79">
        <f t="shared" ref="K11:K33" si="0">D11*G11*J11</f>
        <v>56</v>
      </c>
      <c r="L11" s="81" t="s">
        <v>171</v>
      </c>
      <c r="M11" s="79"/>
      <c r="N11" s="79"/>
      <c r="O11" s="79"/>
      <c r="P11" s="79"/>
      <c r="Q11" s="79"/>
      <c r="R11" s="82"/>
    </row>
    <row r="12" spans="1:256" s="50" customFormat="1" ht="45.75" thickBot="1">
      <c r="A12" s="60" t="s">
        <v>212</v>
      </c>
      <c r="B12" s="44" t="s">
        <v>213</v>
      </c>
      <c r="C12" s="44" t="s">
        <v>214</v>
      </c>
      <c r="D12" s="45">
        <v>7</v>
      </c>
      <c r="E12" s="46" t="s">
        <v>53</v>
      </c>
      <c r="F12" s="45" t="s">
        <v>215</v>
      </c>
      <c r="G12" s="45">
        <v>1</v>
      </c>
      <c r="H12" s="47" t="s">
        <v>216</v>
      </c>
      <c r="I12" s="44" t="s">
        <v>216</v>
      </c>
      <c r="J12" s="45">
        <v>4</v>
      </c>
      <c r="K12" s="45">
        <f t="shared" si="0"/>
        <v>28</v>
      </c>
      <c r="L12" s="48" t="s">
        <v>171</v>
      </c>
      <c r="M12" s="45"/>
      <c r="N12" s="45"/>
      <c r="O12" s="45"/>
      <c r="P12" s="45"/>
      <c r="Q12" s="45"/>
      <c r="R12" s="49"/>
    </row>
    <row r="13" spans="1:256" s="50" customFormat="1" ht="56.25">
      <c r="A13" s="729" t="s">
        <v>57</v>
      </c>
      <c r="B13" s="56" t="s">
        <v>217</v>
      </c>
      <c r="C13" s="56" t="s">
        <v>208</v>
      </c>
      <c r="D13" s="57">
        <v>7</v>
      </c>
      <c r="E13" s="58" t="s">
        <v>53</v>
      </c>
      <c r="F13" s="56" t="s">
        <v>218</v>
      </c>
      <c r="G13" s="57">
        <v>3</v>
      </c>
      <c r="H13" s="56" t="s">
        <v>219</v>
      </c>
      <c r="I13" s="56" t="s">
        <v>220</v>
      </c>
      <c r="J13" s="57">
        <v>4</v>
      </c>
      <c r="K13" s="57">
        <f t="shared" si="0"/>
        <v>84</v>
      </c>
      <c r="L13" s="782" t="s">
        <v>171</v>
      </c>
      <c r="M13" s="57"/>
      <c r="N13" s="57"/>
      <c r="O13" s="57"/>
      <c r="P13" s="57"/>
      <c r="Q13" s="57"/>
      <c r="R13" s="59"/>
    </row>
    <row r="14" spans="1:256" s="50" customFormat="1" ht="33.75">
      <c r="A14" s="732"/>
      <c r="B14" s="67" t="s">
        <v>221</v>
      </c>
      <c r="C14" s="67" t="s">
        <v>222</v>
      </c>
      <c r="D14" s="69">
        <v>4</v>
      </c>
      <c r="E14" s="68" t="s">
        <v>53</v>
      </c>
      <c r="F14" s="67" t="s">
        <v>223</v>
      </c>
      <c r="G14" s="69">
        <v>2</v>
      </c>
      <c r="H14" s="775" t="s">
        <v>224</v>
      </c>
      <c r="I14" s="67" t="s">
        <v>225</v>
      </c>
      <c r="J14" s="69">
        <v>4</v>
      </c>
      <c r="K14" s="69">
        <f t="shared" si="0"/>
        <v>32</v>
      </c>
      <c r="L14" s="783"/>
      <c r="M14" s="69"/>
      <c r="N14" s="69"/>
      <c r="O14" s="69"/>
      <c r="P14" s="69"/>
      <c r="Q14" s="69"/>
      <c r="R14" s="70"/>
    </row>
    <row r="15" spans="1:256" s="50" customFormat="1" ht="40.5" customHeight="1" thickBot="1">
      <c r="A15" s="755"/>
      <c r="B15" s="61" t="s">
        <v>226</v>
      </c>
      <c r="C15" s="61" t="s">
        <v>227</v>
      </c>
      <c r="D15" s="62">
        <v>7</v>
      </c>
      <c r="E15" s="63" t="s">
        <v>53</v>
      </c>
      <c r="F15" s="61" t="s">
        <v>228</v>
      </c>
      <c r="G15" s="62">
        <v>3</v>
      </c>
      <c r="H15" s="785"/>
      <c r="I15" s="61" t="s">
        <v>225</v>
      </c>
      <c r="J15" s="62">
        <v>4</v>
      </c>
      <c r="K15" s="62">
        <f t="shared" si="0"/>
        <v>84</v>
      </c>
      <c r="L15" s="784"/>
      <c r="M15" s="62"/>
      <c r="N15" s="62"/>
      <c r="O15" s="62"/>
      <c r="P15" s="62"/>
      <c r="Q15" s="62"/>
      <c r="R15" s="64"/>
    </row>
    <row r="16" spans="1:256" s="50" customFormat="1" ht="49.5" customHeight="1" thickBot="1">
      <c r="A16" s="51" t="s">
        <v>478</v>
      </c>
      <c r="B16" s="52" t="s">
        <v>479</v>
      </c>
      <c r="C16" s="52" t="s">
        <v>480</v>
      </c>
      <c r="D16" s="53">
        <v>2</v>
      </c>
      <c r="E16" s="54" t="s">
        <v>53</v>
      </c>
      <c r="F16" s="52" t="s">
        <v>481</v>
      </c>
      <c r="G16" s="53">
        <v>4</v>
      </c>
      <c r="H16" s="52" t="s">
        <v>482</v>
      </c>
      <c r="I16" s="52" t="s">
        <v>483</v>
      </c>
      <c r="J16" s="53">
        <v>3</v>
      </c>
      <c r="K16" s="53">
        <f t="shared" si="0"/>
        <v>24</v>
      </c>
      <c r="L16" s="53"/>
      <c r="M16" s="53"/>
      <c r="N16" s="53"/>
      <c r="O16" s="53"/>
      <c r="P16" s="53"/>
      <c r="Q16" s="53"/>
      <c r="R16" s="55"/>
    </row>
    <row r="17" spans="1:256" s="50" customFormat="1" ht="45">
      <c r="A17" s="729" t="s">
        <v>126</v>
      </c>
      <c r="B17" s="56" t="s">
        <v>229</v>
      </c>
      <c r="C17" s="56" t="s">
        <v>230</v>
      </c>
      <c r="D17" s="57">
        <v>6</v>
      </c>
      <c r="E17" s="68" t="s">
        <v>53</v>
      </c>
      <c r="F17" s="56" t="s">
        <v>231</v>
      </c>
      <c r="G17" s="57">
        <v>2</v>
      </c>
      <c r="H17" s="56" t="s">
        <v>232</v>
      </c>
      <c r="I17" s="56" t="s">
        <v>233</v>
      </c>
      <c r="J17" s="57">
        <v>4</v>
      </c>
      <c r="K17" s="57">
        <f t="shared" si="0"/>
        <v>48</v>
      </c>
      <c r="L17" s="58" t="s">
        <v>171</v>
      </c>
      <c r="M17" s="57"/>
      <c r="N17" s="57"/>
      <c r="O17" s="57"/>
      <c r="P17" s="57"/>
      <c r="Q17" s="57"/>
      <c r="R17" s="59"/>
    </row>
    <row r="18" spans="1:256" s="50" customFormat="1" ht="22.5">
      <c r="A18" s="732"/>
      <c r="B18" s="67" t="s">
        <v>234</v>
      </c>
      <c r="C18" s="67" t="s">
        <v>235</v>
      </c>
      <c r="D18" s="69">
        <v>7</v>
      </c>
      <c r="E18" s="68" t="s">
        <v>53</v>
      </c>
      <c r="F18" s="67" t="s">
        <v>236</v>
      </c>
      <c r="G18" s="69">
        <v>2</v>
      </c>
      <c r="H18" s="67" t="s">
        <v>232</v>
      </c>
      <c r="I18" s="67" t="s">
        <v>237</v>
      </c>
      <c r="J18" s="69">
        <v>4</v>
      </c>
      <c r="K18" s="69">
        <f t="shared" si="0"/>
        <v>56</v>
      </c>
      <c r="L18" s="68" t="s">
        <v>171</v>
      </c>
      <c r="M18" s="69"/>
      <c r="N18" s="69"/>
      <c r="O18" s="69"/>
      <c r="P18" s="69"/>
      <c r="Q18" s="69"/>
      <c r="R18" s="70"/>
    </row>
    <row r="19" spans="1:256" s="50" customFormat="1" ht="33.75" customHeight="1">
      <c r="A19" s="732"/>
      <c r="B19" s="67" t="s">
        <v>238</v>
      </c>
      <c r="C19" s="67" t="s">
        <v>239</v>
      </c>
      <c r="D19" s="67">
        <v>7</v>
      </c>
      <c r="E19" s="68" t="s">
        <v>53</v>
      </c>
      <c r="F19" s="67" t="s">
        <v>236</v>
      </c>
      <c r="G19" s="67">
        <v>2</v>
      </c>
      <c r="H19" s="67" t="s">
        <v>232</v>
      </c>
      <c r="I19" s="775" t="s">
        <v>240</v>
      </c>
      <c r="J19" s="69">
        <v>4</v>
      </c>
      <c r="K19" s="69">
        <f t="shared" si="0"/>
        <v>56</v>
      </c>
      <c r="L19" s="68" t="s">
        <v>171</v>
      </c>
      <c r="M19" s="69"/>
      <c r="N19" s="69"/>
      <c r="O19" s="69"/>
      <c r="P19" s="69"/>
      <c r="Q19" s="69"/>
      <c r="R19" s="70"/>
    </row>
    <row r="20" spans="1:256" s="50" customFormat="1" ht="22.5">
      <c r="A20" s="732"/>
      <c r="B20" s="67" t="s">
        <v>241</v>
      </c>
      <c r="C20" s="67" t="s">
        <v>242</v>
      </c>
      <c r="D20" s="67">
        <v>6</v>
      </c>
      <c r="E20" s="68" t="s">
        <v>53</v>
      </c>
      <c r="F20" s="67" t="s">
        <v>243</v>
      </c>
      <c r="G20" s="67">
        <v>2</v>
      </c>
      <c r="H20" s="67" t="s">
        <v>244</v>
      </c>
      <c r="I20" s="775"/>
      <c r="J20" s="69">
        <v>4</v>
      </c>
      <c r="K20" s="69">
        <f t="shared" si="0"/>
        <v>48</v>
      </c>
      <c r="L20" s="68" t="s">
        <v>171</v>
      </c>
      <c r="M20" s="69"/>
      <c r="N20" s="69"/>
      <c r="O20" s="69"/>
      <c r="P20" s="69"/>
      <c r="Q20" s="69"/>
      <c r="R20" s="70"/>
    </row>
    <row r="21" spans="1:256" s="50" customFormat="1" ht="25.5" customHeight="1" thickBot="1">
      <c r="A21" s="730"/>
      <c r="B21" s="71" t="s">
        <v>245</v>
      </c>
      <c r="C21" s="71" t="s">
        <v>246</v>
      </c>
      <c r="D21" s="72">
        <v>2</v>
      </c>
      <c r="E21" s="73" t="s">
        <v>53</v>
      </c>
      <c r="F21" s="72" t="s">
        <v>247</v>
      </c>
      <c r="G21" s="72">
        <v>4</v>
      </c>
      <c r="H21" s="71" t="s">
        <v>232</v>
      </c>
      <c r="I21" s="71" t="s">
        <v>237</v>
      </c>
      <c r="J21" s="72">
        <v>5</v>
      </c>
      <c r="K21" s="72">
        <f t="shared" si="0"/>
        <v>40</v>
      </c>
      <c r="L21" s="73" t="s">
        <v>171</v>
      </c>
      <c r="M21" s="72"/>
      <c r="N21" s="72"/>
      <c r="O21" s="72"/>
      <c r="P21" s="72"/>
      <c r="Q21" s="72"/>
      <c r="R21" s="74"/>
    </row>
    <row r="22" spans="1:256" s="50" customFormat="1" ht="15.75" customHeight="1" thickBot="1">
      <c r="A22" s="741"/>
      <c r="B22" s="741"/>
      <c r="C22" s="741"/>
      <c r="D22" s="741"/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</row>
    <row r="23" spans="1:256" ht="12.75" customHeight="1">
      <c r="A23" s="763" t="s">
        <v>504</v>
      </c>
      <c r="B23" s="764"/>
      <c r="C23" s="764"/>
      <c r="D23" s="764"/>
      <c r="E23" s="765"/>
      <c r="F23" s="766" t="s">
        <v>850</v>
      </c>
      <c r="G23" s="767"/>
      <c r="H23" s="767"/>
      <c r="I23" s="767"/>
      <c r="J23" s="767"/>
      <c r="K23" s="768"/>
      <c r="L23" s="37" t="s">
        <v>179</v>
      </c>
      <c r="M23" s="38"/>
      <c r="N23" s="769"/>
      <c r="O23" s="769"/>
      <c r="P23" s="769"/>
      <c r="Q23" s="769"/>
      <c r="R23" s="770"/>
    </row>
    <row r="24" spans="1:256">
      <c r="A24" s="771" t="s">
        <v>1106</v>
      </c>
      <c r="B24" s="734"/>
      <c r="C24" s="734"/>
      <c r="D24" s="734"/>
      <c r="E24" s="772"/>
      <c r="F24" s="750"/>
      <c r="G24" s="751"/>
      <c r="H24" s="751"/>
      <c r="I24" s="751"/>
      <c r="J24" s="751"/>
      <c r="K24" s="752"/>
      <c r="L24" s="360" t="s">
        <v>180</v>
      </c>
      <c r="M24" s="753" t="s">
        <v>503</v>
      </c>
      <c r="N24" s="753"/>
      <c r="O24" s="753"/>
      <c r="P24" s="753"/>
      <c r="Q24" s="753"/>
      <c r="R24" s="754"/>
      <c r="IR24" s="786"/>
      <c r="IS24" s="786"/>
      <c r="IT24" s="786"/>
      <c r="IU24" s="786"/>
      <c r="IV24" s="786"/>
    </row>
    <row r="25" spans="1:256" ht="12.75" customHeight="1">
      <c r="A25" s="359" t="s">
        <v>181</v>
      </c>
      <c r="B25" s="737" t="s">
        <v>182</v>
      </c>
      <c r="C25" s="737"/>
      <c r="D25" s="737"/>
      <c r="E25" s="738"/>
      <c r="F25" s="360" t="s">
        <v>183</v>
      </c>
      <c r="G25" s="761" t="s">
        <v>1103</v>
      </c>
      <c r="H25" s="761"/>
      <c r="I25" s="761"/>
      <c r="J25" s="761"/>
      <c r="K25" s="762"/>
      <c r="L25" s="360" t="s">
        <v>184</v>
      </c>
      <c r="M25" s="753" t="s">
        <v>1104</v>
      </c>
      <c r="N25" s="753"/>
      <c r="O25" s="753"/>
      <c r="P25" s="753"/>
      <c r="Q25" s="753"/>
      <c r="R25" s="754"/>
    </row>
    <row r="26" spans="1:256" ht="12.75">
      <c r="A26" s="39" t="s">
        <v>185</v>
      </c>
      <c r="B26" s="747">
        <v>101001</v>
      </c>
      <c r="C26" s="748"/>
      <c r="D26" s="748"/>
      <c r="E26" s="749"/>
      <c r="F26" s="733" t="s">
        <v>451</v>
      </c>
      <c r="G26" s="734"/>
      <c r="H26" s="734"/>
      <c r="I26" s="734"/>
      <c r="J26" s="734"/>
      <c r="K26" s="772"/>
      <c r="L26" s="733" t="s">
        <v>1105</v>
      </c>
      <c r="M26" s="734"/>
      <c r="N26" s="40" t="s">
        <v>186</v>
      </c>
      <c r="O26" s="779">
        <v>1</v>
      </c>
      <c r="P26" s="779"/>
      <c r="Q26" s="779"/>
      <c r="R26" s="780"/>
    </row>
    <row r="27" spans="1:256" ht="12" thickBot="1">
      <c r="A27" s="41" t="s">
        <v>187</v>
      </c>
      <c r="B27" s="735" t="s">
        <v>1107</v>
      </c>
      <c r="C27" s="735"/>
      <c r="D27" s="735"/>
      <c r="E27" s="735"/>
      <c r="F27" s="735"/>
      <c r="G27" s="735"/>
      <c r="H27" s="735"/>
      <c r="I27" s="735"/>
      <c r="J27" s="735"/>
      <c r="K27" s="735"/>
      <c r="L27" s="735"/>
      <c r="M27" s="735"/>
      <c r="N27" s="735"/>
      <c r="O27" s="735"/>
      <c r="P27" s="735"/>
      <c r="Q27" s="735"/>
      <c r="R27" s="736"/>
    </row>
    <row r="28" spans="1:256" ht="11.25" customHeight="1">
      <c r="A28" s="42" t="s">
        <v>188</v>
      </c>
      <c r="B28" s="742" t="s">
        <v>189</v>
      </c>
      <c r="C28" s="742" t="s">
        <v>190</v>
      </c>
      <c r="D28" s="742" t="s">
        <v>191</v>
      </c>
      <c r="E28" s="776" t="s">
        <v>192</v>
      </c>
      <c r="F28" s="756" t="s">
        <v>193</v>
      </c>
      <c r="G28" s="742" t="s">
        <v>194</v>
      </c>
      <c r="H28" s="744" t="s">
        <v>195</v>
      </c>
      <c r="I28" s="739" t="s">
        <v>196</v>
      </c>
      <c r="J28" s="742" t="s">
        <v>197</v>
      </c>
      <c r="K28" s="742" t="s">
        <v>198</v>
      </c>
      <c r="L28" s="739" t="s">
        <v>199</v>
      </c>
      <c r="M28" s="739" t="s">
        <v>200</v>
      </c>
      <c r="N28" s="742" t="s">
        <v>201</v>
      </c>
      <c r="O28" s="742"/>
      <c r="P28" s="742"/>
      <c r="Q28" s="742"/>
      <c r="R28" s="760"/>
    </row>
    <row r="29" spans="1:256" s="43" customFormat="1" ht="48" customHeight="1" thickBot="1">
      <c r="A29" s="75" t="s">
        <v>202</v>
      </c>
      <c r="B29" s="758"/>
      <c r="C29" s="758"/>
      <c r="D29" s="758"/>
      <c r="E29" s="777"/>
      <c r="F29" s="757"/>
      <c r="G29" s="758"/>
      <c r="H29" s="759"/>
      <c r="I29" s="740"/>
      <c r="J29" s="758"/>
      <c r="K29" s="758"/>
      <c r="L29" s="740"/>
      <c r="M29" s="740"/>
      <c r="N29" s="76" t="s">
        <v>203</v>
      </c>
      <c r="O29" s="76" t="s">
        <v>204</v>
      </c>
      <c r="P29" s="76" t="s">
        <v>205</v>
      </c>
      <c r="Q29" s="76" t="s">
        <v>206</v>
      </c>
      <c r="R29" s="77" t="s">
        <v>198</v>
      </c>
    </row>
    <row r="30" spans="1:256" s="50" customFormat="1" ht="45" customHeight="1">
      <c r="A30" s="729" t="s">
        <v>135</v>
      </c>
      <c r="B30" s="56" t="s">
        <v>248</v>
      </c>
      <c r="C30" s="56" t="s">
        <v>249</v>
      </c>
      <c r="D30" s="56">
        <v>7</v>
      </c>
      <c r="E30" s="57" t="s">
        <v>513</v>
      </c>
      <c r="F30" s="56" t="s">
        <v>250</v>
      </c>
      <c r="G30" s="56">
        <v>3</v>
      </c>
      <c r="H30" s="773" t="s">
        <v>232</v>
      </c>
      <c r="I30" s="773" t="s">
        <v>251</v>
      </c>
      <c r="J30" s="57">
        <v>4</v>
      </c>
      <c r="K30" s="57">
        <f t="shared" si="0"/>
        <v>84</v>
      </c>
      <c r="L30" s="58" t="s">
        <v>171</v>
      </c>
      <c r="M30" s="57"/>
      <c r="N30" s="57"/>
      <c r="O30" s="57"/>
      <c r="P30" s="57"/>
      <c r="Q30" s="57"/>
      <c r="R30" s="59"/>
    </row>
    <row r="31" spans="1:256" s="50" customFormat="1" ht="22.5">
      <c r="A31" s="732"/>
      <c r="B31" s="67" t="s">
        <v>252</v>
      </c>
      <c r="C31" s="67" t="s">
        <v>253</v>
      </c>
      <c r="D31" s="67">
        <v>3</v>
      </c>
      <c r="E31" s="69" t="s">
        <v>513</v>
      </c>
      <c r="F31" s="67" t="s">
        <v>254</v>
      </c>
      <c r="G31" s="67">
        <v>4</v>
      </c>
      <c r="H31" s="774"/>
      <c r="I31" s="775"/>
      <c r="J31" s="69">
        <v>3</v>
      </c>
      <c r="K31" s="69">
        <f t="shared" si="0"/>
        <v>36</v>
      </c>
      <c r="L31" s="68" t="s">
        <v>171</v>
      </c>
      <c r="M31" s="69"/>
      <c r="N31" s="69"/>
      <c r="O31" s="69"/>
      <c r="P31" s="69"/>
      <c r="Q31" s="69"/>
      <c r="R31" s="70"/>
    </row>
    <row r="32" spans="1:256" s="50" customFormat="1" ht="45">
      <c r="A32" s="732"/>
      <c r="B32" s="67" t="s">
        <v>255</v>
      </c>
      <c r="C32" s="67" t="s">
        <v>256</v>
      </c>
      <c r="D32" s="69">
        <v>5</v>
      </c>
      <c r="E32" s="68" t="s">
        <v>53</v>
      </c>
      <c r="F32" s="67" t="s">
        <v>257</v>
      </c>
      <c r="G32" s="69">
        <v>3</v>
      </c>
      <c r="H32" s="67" t="s">
        <v>232</v>
      </c>
      <c r="I32" s="67" t="s">
        <v>233</v>
      </c>
      <c r="J32" s="69">
        <v>2</v>
      </c>
      <c r="K32" s="69">
        <f t="shared" si="0"/>
        <v>30</v>
      </c>
      <c r="L32" s="68" t="s">
        <v>171</v>
      </c>
      <c r="M32" s="69"/>
      <c r="N32" s="69"/>
      <c r="O32" s="69"/>
      <c r="P32" s="69"/>
      <c r="Q32" s="69"/>
      <c r="R32" s="70"/>
    </row>
    <row r="33" spans="1:256" s="50" customFormat="1" ht="34.5" thickBot="1">
      <c r="A33" s="730"/>
      <c r="B33" s="71" t="s">
        <v>258</v>
      </c>
      <c r="C33" s="71" t="s">
        <v>259</v>
      </c>
      <c r="D33" s="72">
        <v>7</v>
      </c>
      <c r="E33" s="73" t="s">
        <v>53</v>
      </c>
      <c r="F33" s="71" t="s">
        <v>260</v>
      </c>
      <c r="G33" s="72">
        <v>3</v>
      </c>
      <c r="H33" s="71" t="s">
        <v>232</v>
      </c>
      <c r="I33" s="71" t="s">
        <v>237</v>
      </c>
      <c r="J33" s="72">
        <v>3</v>
      </c>
      <c r="K33" s="72">
        <f t="shared" si="0"/>
        <v>63</v>
      </c>
      <c r="L33" s="73" t="s">
        <v>171</v>
      </c>
      <c r="M33" s="72"/>
      <c r="N33" s="72"/>
      <c r="O33" s="72"/>
      <c r="P33" s="72"/>
      <c r="Q33" s="72"/>
      <c r="R33" s="74"/>
    </row>
    <row r="34" spans="1:256" ht="45.75" thickBot="1">
      <c r="A34" s="208" t="s">
        <v>505</v>
      </c>
      <c r="B34" s="80" t="s">
        <v>506</v>
      </c>
      <c r="C34" s="80" t="s">
        <v>507</v>
      </c>
      <c r="D34" s="79">
        <v>3</v>
      </c>
      <c r="E34" s="68" t="s">
        <v>53</v>
      </c>
      <c r="F34" s="80" t="s">
        <v>508</v>
      </c>
      <c r="G34" s="79">
        <v>2</v>
      </c>
      <c r="H34" s="79" t="s">
        <v>509</v>
      </c>
      <c r="I34" s="209" t="s">
        <v>510</v>
      </c>
      <c r="J34" s="79">
        <v>5</v>
      </c>
      <c r="K34" s="79">
        <f>J34*G34*D34</f>
        <v>30</v>
      </c>
      <c r="L34" s="210"/>
      <c r="M34" s="210"/>
      <c r="N34" s="210"/>
      <c r="O34" s="210"/>
      <c r="P34" s="210"/>
      <c r="Q34" s="210"/>
      <c r="R34" s="211"/>
    </row>
    <row r="35" spans="1:256" s="50" customFormat="1" ht="45">
      <c r="A35" s="729" t="s">
        <v>490</v>
      </c>
      <c r="B35" s="57" t="s">
        <v>261</v>
      </c>
      <c r="C35" s="56" t="s">
        <v>262</v>
      </c>
      <c r="D35" s="57">
        <v>7</v>
      </c>
      <c r="E35" s="58" t="s">
        <v>53</v>
      </c>
      <c r="F35" s="56" t="s">
        <v>263</v>
      </c>
      <c r="G35" s="57">
        <v>5</v>
      </c>
      <c r="H35" s="56" t="s">
        <v>264</v>
      </c>
      <c r="I35" s="56" t="s">
        <v>265</v>
      </c>
      <c r="J35" s="57">
        <v>2</v>
      </c>
      <c r="K35" s="57">
        <f t="shared" ref="K35:K55" si="1">D35*G35*J35</f>
        <v>70</v>
      </c>
      <c r="L35" s="58" t="s">
        <v>171</v>
      </c>
      <c r="M35" s="56"/>
      <c r="N35" s="57"/>
      <c r="O35" s="57"/>
      <c r="P35" s="57"/>
      <c r="Q35" s="57"/>
      <c r="R35" s="59"/>
    </row>
    <row r="36" spans="1:256" s="50" customFormat="1" ht="45.75" thickBot="1">
      <c r="A36" s="755"/>
      <c r="B36" s="62" t="s">
        <v>266</v>
      </c>
      <c r="C36" s="61" t="s">
        <v>267</v>
      </c>
      <c r="D36" s="62">
        <v>7</v>
      </c>
      <c r="E36" s="63" t="s">
        <v>53</v>
      </c>
      <c r="F36" s="61" t="s">
        <v>263</v>
      </c>
      <c r="G36" s="62">
        <v>5</v>
      </c>
      <c r="H36" s="61" t="s">
        <v>264</v>
      </c>
      <c r="I36" s="61" t="s">
        <v>265</v>
      </c>
      <c r="J36" s="62">
        <v>2</v>
      </c>
      <c r="K36" s="62">
        <f t="shared" si="1"/>
        <v>70</v>
      </c>
      <c r="L36" s="63" t="s">
        <v>171</v>
      </c>
      <c r="M36" s="62"/>
      <c r="N36" s="62"/>
      <c r="O36" s="62"/>
      <c r="P36" s="62"/>
      <c r="Q36" s="62"/>
      <c r="R36" s="64"/>
    </row>
    <row r="37" spans="1:256" s="50" customFormat="1" ht="45">
      <c r="A37" s="729" t="s">
        <v>68</v>
      </c>
      <c r="B37" s="57" t="s">
        <v>268</v>
      </c>
      <c r="C37" s="56" t="s">
        <v>269</v>
      </c>
      <c r="D37" s="57">
        <v>5</v>
      </c>
      <c r="E37" s="58" t="s">
        <v>53</v>
      </c>
      <c r="F37" s="56" t="s">
        <v>263</v>
      </c>
      <c r="G37" s="57">
        <v>4</v>
      </c>
      <c r="H37" s="56" t="s">
        <v>264</v>
      </c>
      <c r="I37" s="56" t="s">
        <v>265</v>
      </c>
      <c r="J37" s="57">
        <v>3</v>
      </c>
      <c r="K37" s="57">
        <f t="shared" si="1"/>
        <v>60</v>
      </c>
      <c r="L37" s="58" t="s">
        <v>171</v>
      </c>
      <c r="M37" s="57"/>
      <c r="N37" s="57"/>
      <c r="O37" s="57"/>
      <c r="P37" s="57"/>
      <c r="Q37" s="57"/>
      <c r="R37" s="59"/>
    </row>
    <row r="38" spans="1:256" s="50" customFormat="1" ht="45.75" thickBot="1">
      <c r="A38" s="755"/>
      <c r="B38" s="62" t="s">
        <v>270</v>
      </c>
      <c r="C38" s="61" t="s">
        <v>271</v>
      </c>
      <c r="D38" s="62">
        <v>8</v>
      </c>
      <c r="E38" s="63" t="s">
        <v>53</v>
      </c>
      <c r="F38" s="61" t="s">
        <v>263</v>
      </c>
      <c r="G38" s="62">
        <v>3</v>
      </c>
      <c r="H38" s="61" t="s">
        <v>264</v>
      </c>
      <c r="I38" s="61" t="s">
        <v>265</v>
      </c>
      <c r="J38" s="62">
        <v>3</v>
      </c>
      <c r="K38" s="62">
        <f t="shared" si="1"/>
        <v>72</v>
      </c>
      <c r="L38" s="63" t="s">
        <v>171</v>
      </c>
      <c r="M38" s="62"/>
      <c r="N38" s="62"/>
      <c r="O38" s="62"/>
      <c r="P38" s="62"/>
      <c r="Q38" s="62"/>
      <c r="R38" s="64"/>
    </row>
    <row r="39" spans="1:256" s="50" customFormat="1" ht="22.5">
      <c r="A39" s="729" t="s">
        <v>1116</v>
      </c>
      <c r="B39" s="57" t="s">
        <v>276</v>
      </c>
      <c r="C39" s="56" t="s">
        <v>246</v>
      </c>
      <c r="D39" s="57">
        <v>2</v>
      </c>
      <c r="E39" s="58" t="s">
        <v>53</v>
      </c>
      <c r="F39" s="57" t="s">
        <v>277</v>
      </c>
      <c r="G39" s="57">
        <v>3</v>
      </c>
      <c r="H39" s="56" t="s">
        <v>232</v>
      </c>
      <c r="I39" s="56" t="s">
        <v>237</v>
      </c>
      <c r="J39" s="57">
        <v>3</v>
      </c>
      <c r="K39" s="57">
        <f t="shared" si="1"/>
        <v>18</v>
      </c>
      <c r="L39" s="58" t="s">
        <v>171</v>
      </c>
      <c r="M39" s="57"/>
      <c r="N39" s="57"/>
      <c r="O39" s="57"/>
      <c r="P39" s="57"/>
      <c r="Q39" s="57"/>
      <c r="R39" s="59"/>
    </row>
    <row r="40" spans="1:256" s="50" customFormat="1" ht="33.75">
      <c r="A40" s="732"/>
      <c r="B40" s="69" t="s">
        <v>278</v>
      </c>
      <c r="C40" s="67" t="s">
        <v>246</v>
      </c>
      <c r="D40" s="69">
        <v>2</v>
      </c>
      <c r="E40" s="68" t="s">
        <v>53</v>
      </c>
      <c r="F40" s="69" t="s">
        <v>279</v>
      </c>
      <c r="G40" s="69">
        <v>4</v>
      </c>
      <c r="H40" s="67" t="s">
        <v>280</v>
      </c>
      <c r="I40" s="67" t="s">
        <v>237</v>
      </c>
      <c r="J40" s="69">
        <v>3</v>
      </c>
      <c r="K40" s="69">
        <f t="shared" si="1"/>
        <v>24</v>
      </c>
      <c r="L40" s="68" t="s">
        <v>171</v>
      </c>
      <c r="M40" s="69"/>
      <c r="N40" s="69"/>
      <c r="O40" s="69"/>
      <c r="P40" s="69"/>
      <c r="Q40" s="69"/>
      <c r="R40" s="70"/>
    </row>
    <row r="41" spans="1:256" s="50" customFormat="1" ht="57" thickBot="1">
      <c r="A41" s="755"/>
      <c r="B41" s="61" t="s">
        <v>281</v>
      </c>
      <c r="C41" s="61" t="s">
        <v>282</v>
      </c>
      <c r="D41" s="62">
        <v>7</v>
      </c>
      <c r="E41" s="63" t="s">
        <v>53</v>
      </c>
      <c r="F41" s="62" t="s">
        <v>279</v>
      </c>
      <c r="G41" s="62">
        <v>1</v>
      </c>
      <c r="H41" s="61" t="s">
        <v>283</v>
      </c>
      <c r="I41" s="61" t="s">
        <v>284</v>
      </c>
      <c r="J41" s="62">
        <v>1</v>
      </c>
      <c r="K41" s="62">
        <f t="shared" si="1"/>
        <v>7</v>
      </c>
      <c r="L41" s="63" t="s">
        <v>171</v>
      </c>
      <c r="M41" s="62"/>
      <c r="N41" s="62"/>
      <c r="O41" s="62"/>
      <c r="P41" s="62"/>
      <c r="Q41" s="62"/>
      <c r="R41" s="64"/>
    </row>
    <row r="42" spans="1:256" s="50" customFormat="1" ht="33.75" customHeight="1">
      <c r="A42" s="729" t="s">
        <v>1030</v>
      </c>
      <c r="B42" s="57" t="s">
        <v>276</v>
      </c>
      <c r="C42" s="56" t="s">
        <v>246</v>
      </c>
      <c r="D42" s="57">
        <v>2</v>
      </c>
      <c r="E42" s="58" t="s">
        <v>53</v>
      </c>
      <c r="F42" s="57" t="s">
        <v>277</v>
      </c>
      <c r="G42" s="57">
        <v>3</v>
      </c>
      <c r="H42" s="56" t="s">
        <v>232</v>
      </c>
      <c r="I42" s="56" t="s">
        <v>237</v>
      </c>
      <c r="J42" s="57">
        <v>3</v>
      </c>
      <c r="K42" s="57">
        <f t="shared" ref="K42:K44" si="2">D42*G42*J42</f>
        <v>18</v>
      </c>
      <c r="L42" s="58" t="s">
        <v>171</v>
      </c>
      <c r="M42" s="57"/>
      <c r="N42" s="57"/>
      <c r="O42" s="57"/>
      <c r="P42" s="57"/>
      <c r="Q42" s="57"/>
      <c r="R42" s="59"/>
    </row>
    <row r="43" spans="1:256" s="50" customFormat="1" ht="33.75" customHeight="1">
      <c r="A43" s="732"/>
      <c r="B43" s="69" t="s">
        <v>278</v>
      </c>
      <c r="C43" s="67" t="s">
        <v>246</v>
      </c>
      <c r="D43" s="69">
        <v>2</v>
      </c>
      <c r="E43" s="68" t="s">
        <v>53</v>
      </c>
      <c r="F43" s="69" t="s">
        <v>279</v>
      </c>
      <c r="G43" s="69">
        <v>4</v>
      </c>
      <c r="H43" s="67" t="s">
        <v>280</v>
      </c>
      <c r="I43" s="67" t="s">
        <v>237</v>
      </c>
      <c r="J43" s="69">
        <v>3</v>
      </c>
      <c r="K43" s="69">
        <f t="shared" si="2"/>
        <v>24</v>
      </c>
      <c r="L43" s="68" t="s">
        <v>171</v>
      </c>
      <c r="M43" s="69"/>
      <c r="N43" s="69"/>
      <c r="O43" s="69"/>
      <c r="P43" s="69"/>
      <c r="Q43" s="69"/>
      <c r="R43" s="70"/>
    </row>
    <row r="44" spans="1:256" s="50" customFormat="1" ht="33.75" customHeight="1" thickBot="1">
      <c r="A44" s="730"/>
      <c r="B44" s="71" t="s">
        <v>281</v>
      </c>
      <c r="C44" s="71" t="s">
        <v>282</v>
      </c>
      <c r="D44" s="72">
        <v>7</v>
      </c>
      <c r="E44" s="73" t="s">
        <v>53</v>
      </c>
      <c r="F44" s="72" t="s">
        <v>279</v>
      </c>
      <c r="G44" s="72">
        <v>1</v>
      </c>
      <c r="H44" s="71" t="s">
        <v>283</v>
      </c>
      <c r="I44" s="71" t="s">
        <v>284</v>
      </c>
      <c r="J44" s="72">
        <v>1</v>
      </c>
      <c r="K44" s="72">
        <f t="shared" si="2"/>
        <v>7</v>
      </c>
      <c r="L44" s="73" t="s">
        <v>171</v>
      </c>
      <c r="M44" s="72"/>
      <c r="N44" s="72"/>
      <c r="O44" s="72"/>
      <c r="P44" s="72"/>
      <c r="Q44" s="72"/>
      <c r="R44" s="74"/>
    </row>
    <row r="45" spans="1:256" s="50" customFormat="1" ht="12" thickBot="1">
      <c r="A45" s="87"/>
      <c r="B45" s="87"/>
      <c r="C45" s="87"/>
      <c r="E45" s="88"/>
      <c r="H45" s="87"/>
      <c r="I45" s="87"/>
      <c r="L45" s="88"/>
    </row>
    <row r="46" spans="1:256" ht="12.75" customHeight="1">
      <c r="A46" s="763" t="s">
        <v>504</v>
      </c>
      <c r="B46" s="764"/>
      <c r="C46" s="764"/>
      <c r="D46" s="764"/>
      <c r="E46" s="765"/>
      <c r="F46" s="766" t="s">
        <v>850</v>
      </c>
      <c r="G46" s="767"/>
      <c r="H46" s="767"/>
      <c r="I46" s="767"/>
      <c r="J46" s="767"/>
      <c r="K46" s="768"/>
      <c r="L46" s="37" t="s">
        <v>179</v>
      </c>
      <c r="M46" s="38"/>
      <c r="N46" s="769"/>
      <c r="O46" s="769"/>
      <c r="P46" s="769"/>
      <c r="Q46" s="769"/>
      <c r="R46" s="770"/>
    </row>
    <row r="47" spans="1:256">
      <c r="A47" s="771" t="s">
        <v>1106</v>
      </c>
      <c r="B47" s="734"/>
      <c r="C47" s="734"/>
      <c r="D47" s="734"/>
      <c r="E47" s="772"/>
      <c r="F47" s="750"/>
      <c r="G47" s="751"/>
      <c r="H47" s="751"/>
      <c r="I47" s="751"/>
      <c r="J47" s="751"/>
      <c r="K47" s="752"/>
      <c r="L47" s="360" t="s">
        <v>180</v>
      </c>
      <c r="M47" s="753" t="s">
        <v>503</v>
      </c>
      <c r="N47" s="753"/>
      <c r="O47" s="753"/>
      <c r="P47" s="753"/>
      <c r="Q47" s="753"/>
      <c r="R47" s="754"/>
      <c r="IR47" s="786"/>
      <c r="IS47" s="786"/>
      <c r="IT47" s="786"/>
      <c r="IU47" s="786"/>
      <c r="IV47" s="786"/>
    </row>
    <row r="48" spans="1:256" ht="12.75" customHeight="1">
      <c r="A48" s="359" t="s">
        <v>181</v>
      </c>
      <c r="B48" s="737" t="s">
        <v>182</v>
      </c>
      <c r="C48" s="737"/>
      <c r="D48" s="737"/>
      <c r="E48" s="738"/>
      <c r="F48" s="360" t="s">
        <v>183</v>
      </c>
      <c r="G48" s="761" t="s">
        <v>1103</v>
      </c>
      <c r="H48" s="761"/>
      <c r="I48" s="761"/>
      <c r="J48" s="761"/>
      <c r="K48" s="762"/>
      <c r="L48" s="360" t="s">
        <v>184</v>
      </c>
      <c r="M48" s="753" t="s">
        <v>1104</v>
      </c>
      <c r="N48" s="753"/>
      <c r="O48" s="753"/>
      <c r="P48" s="753"/>
      <c r="Q48" s="753"/>
      <c r="R48" s="754"/>
    </row>
    <row r="49" spans="1:256" ht="12.75">
      <c r="A49" s="39" t="s">
        <v>185</v>
      </c>
      <c r="B49" s="747">
        <v>101001</v>
      </c>
      <c r="C49" s="748"/>
      <c r="D49" s="748"/>
      <c r="E49" s="749"/>
      <c r="F49" s="733" t="s">
        <v>451</v>
      </c>
      <c r="G49" s="734"/>
      <c r="H49" s="734"/>
      <c r="I49" s="734"/>
      <c r="J49" s="734"/>
      <c r="K49" s="772"/>
      <c r="L49" s="733" t="s">
        <v>1105</v>
      </c>
      <c r="M49" s="734"/>
      <c r="N49" s="40" t="s">
        <v>186</v>
      </c>
      <c r="O49" s="779">
        <v>1</v>
      </c>
      <c r="P49" s="779"/>
      <c r="Q49" s="779"/>
      <c r="R49" s="780"/>
    </row>
    <row r="50" spans="1:256" ht="12" thickBot="1">
      <c r="A50" s="41" t="s">
        <v>187</v>
      </c>
      <c r="B50" s="735" t="s">
        <v>1107</v>
      </c>
      <c r="C50" s="735"/>
      <c r="D50" s="735"/>
      <c r="E50" s="735"/>
      <c r="F50" s="735"/>
      <c r="G50" s="735"/>
      <c r="H50" s="735"/>
      <c r="I50" s="735"/>
      <c r="J50" s="735"/>
      <c r="K50" s="735"/>
      <c r="L50" s="735"/>
      <c r="M50" s="735"/>
      <c r="N50" s="735"/>
      <c r="O50" s="735"/>
      <c r="P50" s="735"/>
      <c r="Q50" s="735"/>
      <c r="R50" s="736"/>
    </row>
    <row r="51" spans="1:256" ht="11.25" customHeight="1">
      <c r="A51" s="42" t="s">
        <v>188</v>
      </c>
      <c r="B51" s="742" t="s">
        <v>189</v>
      </c>
      <c r="C51" s="742" t="s">
        <v>190</v>
      </c>
      <c r="D51" s="742" t="s">
        <v>191</v>
      </c>
      <c r="E51" s="776" t="s">
        <v>192</v>
      </c>
      <c r="F51" s="756" t="s">
        <v>193</v>
      </c>
      <c r="G51" s="742" t="s">
        <v>194</v>
      </c>
      <c r="H51" s="744" t="s">
        <v>195</v>
      </c>
      <c r="I51" s="739" t="s">
        <v>196</v>
      </c>
      <c r="J51" s="742" t="s">
        <v>197</v>
      </c>
      <c r="K51" s="742" t="s">
        <v>198</v>
      </c>
      <c r="L51" s="739" t="s">
        <v>199</v>
      </c>
      <c r="M51" s="739" t="s">
        <v>200</v>
      </c>
      <c r="N51" s="742" t="s">
        <v>201</v>
      </c>
      <c r="O51" s="742"/>
      <c r="P51" s="742"/>
      <c r="Q51" s="742"/>
      <c r="R51" s="760"/>
    </row>
    <row r="52" spans="1:256" s="43" customFormat="1" ht="48" customHeight="1" thickBot="1">
      <c r="A52" s="75" t="s">
        <v>202</v>
      </c>
      <c r="B52" s="758"/>
      <c r="C52" s="758"/>
      <c r="D52" s="758"/>
      <c r="E52" s="777"/>
      <c r="F52" s="757"/>
      <c r="G52" s="758"/>
      <c r="H52" s="759"/>
      <c r="I52" s="740"/>
      <c r="J52" s="758"/>
      <c r="K52" s="758"/>
      <c r="L52" s="740"/>
      <c r="M52" s="740"/>
      <c r="N52" s="76" t="s">
        <v>203</v>
      </c>
      <c r="O52" s="76" t="s">
        <v>204</v>
      </c>
      <c r="P52" s="76" t="s">
        <v>205</v>
      </c>
      <c r="Q52" s="76" t="s">
        <v>206</v>
      </c>
      <c r="R52" s="77" t="s">
        <v>198</v>
      </c>
    </row>
    <row r="53" spans="1:256" s="50" customFormat="1" ht="23.25" thickBot="1">
      <c r="A53" s="78" t="s">
        <v>272</v>
      </c>
      <c r="B53" s="79" t="s">
        <v>285</v>
      </c>
      <c r="C53" s="80" t="s">
        <v>273</v>
      </c>
      <c r="D53" s="79">
        <v>5</v>
      </c>
      <c r="E53" s="81" t="s">
        <v>53</v>
      </c>
      <c r="F53" s="80" t="s">
        <v>286</v>
      </c>
      <c r="G53" s="79">
        <v>3</v>
      </c>
      <c r="H53" s="79" t="s">
        <v>274</v>
      </c>
      <c r="I53" s="80" t="s">
        <v>275</v>
      </c>
      <c r="J53" s="79">
        <v>5</v>
      </c>
      <c r="K53" s="79">
        <f t="shared" si="1"/>
        <v>75</v>
      </c>
      <c r="L53" s="81" t="s">
        <v>171</v>
      </c>
      <c r="M53" s="79"/>
      <c r="N53" s="79"/>
      <c r="O53" s="79"/>
      <c r="P53" s="79"/>
      <c r="Q53" s="79"/>
      <c r="R53" s="82"/>
    </row>
    <row r="54" spans="1:256" s="50" customFormat="1" ht="45">
      <c r="A54" s="731" t="s">
        <v>70</v>
      </c>
      <c r="B54" s="66" t="s">
        <v>268</v>
      </c>
      <c r="C54" s="65" t="s">
        <v>262</v>
      </c>
      <c r="D54" s="66">
        <v>5</v>
      </c>
      <c r="E54" s="66" t="s">
        <v>513</v>
      </c>
      <c r="F54" s="65" t="s">
        <v>263</v>
      </c>
      <c r="G54" s="66">
        <v>4</v>
      </c>
      <c r="H54" s="65" t="s">
        <v>264</v>
      </c>
      <c r="I54" s="65" t="s">
        <v>265</v>
      </c>
      <c r="J54" s="66">
        <v>3</v>
      </c>
      <c r="K54" s="66">
        <f t="shared" si="1"/>
        <v>60</v>
      </c>
      <c r="L54" s="83" t="s">
        <v>171</v>
      </c>
      <c r="M54" s="66"/>
      <c r="N54" s="66"/>
      <c r="O54" s="66"/>
      <c r="P54" s="66"/>
      <c r="Q54" s="66"/>
      <c r="R54" s="84"/>
    </row>
    <row r="55" spans="1:256" s="50" customFormat="1" ht="45">
      <c r="A55" s="732"/>
      <c r="B55" s="69" t="s">
        <v>270</v>
      </c>
      <c r="C55" s="67" t="s">
        <v>273</v>
      </c>
      <c r="D55" s="69">
        <v>8</v>
      </c>
      <c r="E55" s="68" t="s">
        <v>53</v>
      </c>
      <c r="F55" s="67" t="s">
        <v>263</v>
      </c>
      <c r="G55" s="69">
        <v>3</v>
      </c>
      <c r="H55" s="67" t="s">
        <v>264</v>
      </c>
      <c r="I55" s="67" t="s">
        <v>265</v>
      </c>
      <c r="J55" s="69">
        <v>3</v>
      </c>
      <c r="K55" s="69">
        <f t="shared" si="1"/>
        <v>72</v>
      </c>
      <c r="L55" s="68" t="s">
        <v>171</v>
      </c>
      <c r="M55" s="69"/>
      <c r="N55" s="69"/>
      <c r="O55" s="69"/>
      <c r="P55" s="69"/>
      <c r="Q55" s="69"/>
      <c r="R55" s="70"/>
    </row>
    <row r="56" spans="1:256" s="50" customFormat="1" ht="33.75">
      <c r="A56" s="732"/>
      <c r="B56" s="67" t="s">
        <v>287</v>
      </c>
      <c r="C56" s="67" t="s">
        <v>288</v>
      </c>
      <c r="D56" s="67">
        <v>7</v>
      </c>
      <c r="E56" s="85" t="s">
        <v>289</v>
      </c>
      <c r="F56" s="67" t="s">
        <v>290</v>
      </c>
      <c r="G56" s="67">
        <v>3</v>
      </c>
      <c r="H56" s="67" t="s">
        <v>232</v>
      </c>
      <c r="I56" s="67" t="s">
        <v>237</v>
      </c>
      <c r="J56" s="67">
        <v>4</v>
      </c>
      <c r="K56" s="67">
        <f>J56*G56*D56</f>
        <v>84</v>
      </c>
      <c r="L56" s="68" t="s">
        <v>171</v>
      </c>
      <c r="M56" s="69"/>
      <c r="N56" s="69"/>
      <c r="O56" s="69"/>
      <c r="P56" s="69"/>
      <c r="Q56" s="69"/>
      <c r="R56" s="70"/>
    </row>
    <row r="57" spans="1:256" s="50" customFormat="1" ht="23.25" thickBot="1">
      <c r="A57" s="730"/>
      <c r="B57" s="71" t="s">
        <v>291</v>
      </c>
      <c r="C57" s="71" t="s">
        <v>288</v>
      </c>
      <c r="D57" s="71">
        <v>7</v>
      </c>
      <c r="E57" s="86" t="s">
        <v>289</v>
      </c>
      <c r="F57" s="71" t="s">
        <v>292</v>
      </c>
      <c r="G57" s="71">
        <v>3</v>
      </c>
      <c r="H57" s="71" t="s">
        <v>232</v>
      </c>
      <c r="I57" s="71" t="s">
        <v>237</v>
      </c>
      <c r="J57" s="71">
        <v>4</v>
      </c>
      <c r="K57" s="71">
        <f>J57*G57*D57</f>
        <v>84</v>
      </c>
      <c r="L57" s="73" t="s">
        <v>171</v>
      </c>
      <c r="M57" s="72"/>
      <c r="N57" s="72"/>
      <c r="O57" s="72"/>
      <c r="P57" s="72"/>
      <c r="Q57" s="72"/>
      <c r="R57" s="74"/>
    </row>
    <row r="58" spans="1:256" ht="22.5">
      <c r="A58" s="790" t="s">
        <v>159</v>
      </c>
      <c r="B58" s="213" t="s">
        <v>511</v>
      </c>
      <c r="C58" s="214" t="s">
        <v>512</v>
      </c>
      <c r="D58" s="69">
        <v>7</v>
      </c>
      <c r="E58" s="784" t="s">
        <v>513</v>
      </c>
      <c r="F58" s="67" t="s">
        <v>514</v>
      </c>
      <c r="G58" s="69">
        <v>3</v>
      </c>
      <c r="H58" s="213" t="s">
        <v>515</v>
      </c>
      <c r="I58" s="67" t="s">
        <v>525</v>
      </c>
      <c r="J58" s="69">
        <v>2</v>
      </c>
      <c r="K58" s="69">
        <f t="shared" ref="K58:K63" si="3">J58*G58*D58</f>
        <v>42</v>
      </c>
      <c r="L58" s="213"/>
      <c r="M58" s="213"/>
      <c r="N58" s="213"/>
      <c r="O58" s="213"/>
      <c r="P58" s="213"/>
      <c r="Q58" s="213"/>
      <c r="R58" s="216"/>
    </row>
    <row r="59" spans="1:256" ht="22.5">
      <c r="A59" s="790"/>
      <c r="B59" s="213" t="s">
        <v>516</v>
      </c>
      <c r="C59" s="214" t="s">
        <v>512</v>
      </c>
      <c r="D59" s="69">
        <v>6</v>
      </c>
      <c r="E59" s="791"/>
      <c r="F59" s="67" t="s">
        <v>517</v>
      </c>
      <c r="G59" s="69">
        <v>3</v>
      </c>
      <c r="H59" s="213" t="s">
        <v>518</v>
      </c>
      <c r="I59" s="67" t="s">
        <v>526</v>
      </c>
      <c r="J59" s="69">
        <v>5</v>
      </c>
      <c r="K59" s="69">
        <f t="shared" si="3"/>
        <v>90</v>
      </c>
      <c r="L59" s="213"/>
      <c r="M59" s="213"/>
      <c r="N59" s="213"/>
      <c r="O59" s="213"/>
      <c r="P59" s="213"/>
      <c r="Q59" s="213"/>
      <c r="R59" s="216"/>
      <c r="IR59" s="786"/>
      <c r="IS59" s="786"/>
      <c r="IT59" s="786"/>
      <c r="IU59" s="786"/>
      <c r="IV59" s="786"/>
    </row>
    <row r="60" spans="1:256" ht="22.5">
      <c r="A60" s="790"/>
      <c r="B60" s="213" t="s">
        <v>519</v>
      </c>
      <c r="C60" s="214" t="s">
        <v>512</v>
      </c>
      <c r="D60" s="69">
        <v>6</v>
      </c>
      <c r="E60" s="791"/>
      <c r="F60" s="67" t="s">
        <v>520</v>
      </c>
      <c r="G60" s="69">
        <v>4</v>
      </c>
      <c r="H60" s="213" t="s">
        <v>521</v>
      </c>
      <c r="I60" s="67" t="s">
        <v>526</v>
      </c>
      <c r="J60" s="69">
        <v>2</v>
      </c>
      <c r="K60" s="69">
        <f t="shared" si="3"/>
        <v>48</v>
      </c>
      <c r="L60" s="213"/>
      <c r="M60" s="213"/>
      <c r="N60" s="213"/>
      <c r="O60" s="213"/>
      <c r="P60" s="213"/>
      <c r="Q60" s="213"/>
      <c r="R60" s="216"/>
    </row>
    <row r="61" spans="1:256" ht="22.5">
      <c r="A61" s="790"/>
      <c r="B61" s="213" t="s">
        <v>522</v>
      </c>
      <c r="C61" s="214" t="s">
        <v>512</v>
      </c>
      <c r="D61" s="69">
        <v>6</v>
      </c>
      <c r="E61" s="791"/>
      <c r="F61" s="67" t="s">
        <v>520</v>
      </c>
      <c r="G61" s="69">
        <v>2</v>
      </c>
      <c r="H61" s="213" t="s">
        <v>521</v>
      </c>
      <c r="I61" s="67" t="s">
        <v>526</v>
      </c>
      <c r="J61" s="69">
        <v>2</v>
      </c>
      <c r="K61" s="69">
        <f t="shared" si="3"/>
        <v>24</v>
      </c>
      <c r="L61" s="213"/>
      <c r="M61" s="213"/>
      <c r="N61" s="213"/>
      <c r="O61" s="213"/>
      <c r="P61" s="213"/>
      <c r="Q61" s="213"/>
      <c r="R61" s="216"/>
    </row>
    <row r="62" spans="1:256" ht="22.5">
      <c r="A62" s="790"/>
      <c r="B62" s="213" t="s">
        <v>523</v>
      </c>
      <c r="C62" s="214" t="s">
        <v>512</v>
      </c>
      <c r="D62" s="69">
        <v>6</v>
      </c>
      <c r="E62" s="791"/>
      <c r="F62" s="67" t="s">
        <v>520</v>
      </c>
      <c r="G62" s="69">
        <v>3</v>
      </c>
      <c r="H62" s="213" t="s">
        <v>521</v>
      </c>
      <c r="I62" s="67" t="s">
        <v>526</v>
      </c>
      <c r="J62" s="69">
        <v>2</v>
      </c>
      <c r="K62" s="69">
        <f t="shared" si="3"/>
        <v>36</v>
      </c>
      <c r="L62" s="213"/>
      <c r="M62" s="213"/>
      <c r="N62" s="213"/>
      <c r="O62" s="213"/>
      <c r="P62" s="213"/>
      <c r="Q62" s="213"/>
      <c r="R62" s="216"/>
    </row>
    <row r="63" spans="1:256" ht="23.25" thickBot="1">
      <c r="A63" s="790"/>
      <c r="B63" s="213" t="s">
        <v>524</v>
      </c>
      <c r="C63" s="214" t="s">
        <v>512</v>
      </c>
      <c r="D63" s="69">
        <v>6</v>
      </c>
      <c r="E63" s="791"/>
      <c r="F63" s="67" t="s">
        <v>520</v>
      </c>
      <c r="G63" s="69">
        <v>4</v>
      </c>
      <c r="H63" s="213" t="s">
        <v>521</v>
      </c>
      <c r="I63" s="67" t="s">
        <v>526</v>
      </c>
      <c r="J63" s="69">
        <v>2</v>
      </c>
      <c r="K63" s="69">
        <f t="shared" si="3"/>
        <v>48</v>
      </c>
      <c r="L63" s="213"/>
      <c r="M63" s="213"/>
      <c r="N63" s="213"/>
      <c r="O63" s="213"/>
      <c r="P63" s="213"/>
      <c r="Q63" s="213"/>
      <c r="R63" s="216"/>
    </row>
    <row r="64" spans="1:256" s="50" customFormat="1" ht="22.5">
      <c r="A64" s="729" t="s">
        <v>74</v>
      </c>
      <c r="B64" s="57" t="s">
        <v>293</v>
      </c>
      <c r="C64" s="56" t="s">
        <v>273</v>
      </c>
      <c r="D64" s="57">
        <v>7</v>
      </c>
      <c r="E64" s="57" t="s">
        <v>513</v>
      </c>
      <c r="F64" s="56" t="s">
        <v>294</v>
      </c>
      <c r="G64" s="57">
        <v>3</v>
      </c>
      <c r="H64" s="56" t="s">
        <v>232</v>
      </c>
      <c r="I64" s="56" t="s">
        <v>295</v>
      </c>
      <c r="J64" s="57">
        <v>4</v>
      </c>
      <c r="K64" s="57">
        <f>D64*G64*J64</f>
        <v>84</v>
      </c>
      <c r="L64" s="58" t="s">
        <v>171</v>
      </c>
      <c r="M64" s="57"/>
      <c r="N64" s="57"/>
      <c r="O64" s="57"/>
      <c r="P64" s="57"/>
      <c r="Q64" s="57"/>
      <c r="R64" s="59"/>
    </row>
    <row r="65" spans="1:256" s="50" customFormat="1" ht="23.25" thickBot="1">
      <c r="A65" s="755"/>
      <c r="B65" s="62" t="s">
        <v>296</v>
      </c>
      <c r="C65" s="61" t="s">
        <v>273</v>
      </c>
      <c r="D65" s="62">
        <v>7</v>
      </c>
      <c r="E65" s="62" t="s">
        <v>513</v>
      </c>
      <c r="F65" s="62" t="s">
        <v>297</v>
      </c>
      <c r="G65" s="62">
        <v>3</v>
      </c>
      <c r="H65" s="61" t="s">
        <v>232</v>
      </c>
      <c r="I65" s="61" t="s">
        <v>298</v>
      </c>
      <c r="J65" s="62">
        <v>4</v>
      </c>
      <c r="K65" s="62">
        <f>D65*G65*J65</f>
        <v>84</v>
      </c>
      <c r="L65" s="63" t="s">
        <v>171</v>
      </c>
      <c r="M65" s="62"/>
      <c r="N65" s="62"/>
      <c r="O65" s="62"/>
      <c r="P65" s="62"/>
      <c r="Q65" s="62"/>
      <c r="R65" s="64"/>
    </row>
    <row r="66" spans="1:256" s="50" customFormat="1" ht="27.75" customHeight="1">
      <c r="A66" s="729" t="s">
        <v>899</v>
      </c>
      <c r="B66" s="57" t="s">
        <v>903</v>
      </c>
      <c r="C66" s="56" t="s">
        <v>904</v>
      </c>
      <c r="D66" s="57">
        <v>6</v>
      </c>
      <c r="E66" s="57"/>
      <c r="F66" s="56" t="s">
        <v>905</v>
      </c>
      <c r="G66" s="57">
        <v>3</v>
      </c>
      <c r="H66" s="57" t="s">
        <v>274</v>
      </c>
      <c r="I66" s="56" t="s">
        <v>275</v>
      </c>
      <c r="J66" s="57">
        <v>3</v>
      </c>
      <c r="K66" s="57">
        <f>D66*G66*J66</f>
        <v>54</v>
      </c>
      <c r="L66" s="58"/>
      <c r="M66" s="57"/>
      <c r="N66" s="57"/>
      <c r="O66" s="57"/>
      <c r="P66" s="57"/>
      <c r="Q66" s="57"/>
      <c r="R66" s="59"/>
    </row>
    <row r="67" spans="1:256" s="50" customFormat="1" ht="27.75" customHeight="1" thickBot="1">
      <c r="A67" s="730"/>
      <c r="B67" s="72" t="s">
        <v>906</v>
      </c>
      <c r="C67" s="71" t="s">
        <v>907</v>
      </c>
      <c r="D67" s="72">
        <v>7</v>
      </c>
      <c r="E67" s="72"/>
      <c r="F67" s="71" t="s">
        <v>905</v>
      </c>
      <c r="G67" s="72">
        <v>3</v>
      </c>
      <c r="H67" s="72" t="s">
        <v>274</v>
      </c>
      <c r="I67" s="71" t="s">
        <v>275</v>
      </c>
      <c r="J67" s="72">
        <v>3</v>
      </c>
      <c r="K67" s="72">
        <f>D67*G67*J67</f>
        <v>63</v>
      </c>
      <c r="L67" s="73"/>
      <c r="M67" s="72"/>
      <c r="N67" s="72"/>
      <c r="O67" s="72"/>
      <c r="P67" s="72"/>
      <c r="Q67" s="72"/>
      <c r="R67" s="74"/>
    </row>
    <row r="68" spans="1:256" s="50" customFormat="1" ht="45.75" thickBot="1">
      <c r="A68" s="296" t="s">
        <v>76</v>
      </c>
      <c r="B68" s="297" t="s">
        <v>527</v>
      </c>
      <c r="C68" s="298" t="s">
        <v>528</v>
      </c>
      <c r="D68" s="299">
        <v>7</v>
      </c>
      <c r="E68" s="299"/>
      <c r="F68" s="300" t="s">
        <v>529</v>
      </c>
      <c r="G68" s="299">
        <v>2</v>
      </c>
      <c r="H68" s="297" t="s">
        <v>530</v>
      </c>
      <c r="I68" s="301" t="s">
        <v>531</v>
      </c>
      <c r="J68" s="299">
        <v>2</v>
      </c>
      <c r="K68" s="299">
        <f>J68*G68*D68</f>
        <v>28</v>
      </c>
      <c r="L68" s="297"/>
      <c r="M68" s="297"/>
      <c r="N68" s="297"/>
      <c r="O68" s="297"/>
      <c r="P68" s="297"/>
      <c r="Q68" s="297"/>
      <c r="R68" s="302"/>
    </row>
    <row r="69" spans="1:256" s="50" customFormat="1" ht="12" thickBot="1">
      <c r="A69" s="87"/>
      <c r="B69" s="87"/>
      <c r="C69" s="87"/>
      <c r="E69" s="88"/>
      <c r="H69" s="87"/>
      <c r="I69" s="87"/>
      <c r="L69" s="88"/>
    </row>
    <row r="70" spans="1:256" ht="12.75" customHeight="1">
      <c r="A70" s="763" t="s">
        <v>504</v>
      </c>
      <c r="B70" s="764"/>
      <c r="C70" s="764"/>
      <c r="D70" s="764"/>
      <c r="E70" s="765"/>
      <c r="F70" s="766" t="s">
        <v>850</v>
      </c>
      <c r="G70" s="767"/>
      <c r="H70" s="767"/>
      <c r="I70" s="767"/>
      <c r="J70" s="767"/>
      <c r="K70" s="768"/>
      <c r="L70" s="37" t="s">
        <v>179</v>
      </c>
      <c r="M70" s="38"/>
      <c r="N70" s="769"/>
      <c r="O70" s="769"/>
      <c r="P70" s="769"/>
      <c r="Q70" s="769"/>
      <c r="R70" s="770"/>
    </row>
    <row r="71" spans="1:256">
      <c r="A71" s="771" t="s">
        <v>1106</v>
      </c>
      <c r="B71" s="734"/>
      <c r="C71" s="734"/>
      <c r="D71" s="734"/>
      <c r="E71" s="772"/>
      <c r="F71" s="750"/>
      <c r="G71" s="751"/>
      <c r="H71" s="751"/>
      <c r="I71" s="751"/>
      <c r="J71" s="751"/>
      <c r="K71" s="752"/>
      <c r="L71" s="360" t="s">
        <v>180</v>
      </c>
      <c r="M71" s="753" t="s">
        <v>503</v>
      </c>
      <c r="N71" s="753"/>
      <c r="O71" s="753"/>
      <c r="P71" s="753"/>
      <c r="Q71" s="753"/>
      <c r="R71" s="754"/>
      <c r="IR71" s="786"/>
      <c r="IS71" s="786"/>
      <c r="IT71" s="786"/>
      <c r="IU71" s="786"/>
      <c r="IV71" s="786"/>
    </row>
    <row r="72" spans="1:256" ht="12.75" customHeight="1">
      <c r="A72" s="359" t="s">
        <v>181</v>
      </c>
      <c r="B72" s="737" t="s">
        <v>182</v>
      </c>
      <c r="C72" s="737"/>
      <c r="D72" s="737"/>
      <c r="E72" s="738"/>
      <c r="F72" s="360" t="s">
        <v>183</v>
      </c>
      <c r="G72" s="761" t="s">
        <v>1103</v>
      </c>
      <c r="H72" s="761"/>
      <c r="I72" s="761"/>
      <c r="J72" s="761"/>
      <c r="K72" s="762"/>
      <c r="L72" s="360" t="s">
        <v>184</v>
      </c>
      <c r="M72" s="753" t="s">
        <v>1104</v>
      </c>
      <c r="N72" s="753"/>
      <c r="O72" s="753"/>
      <c r="P72" s="753"/>
      <c r="Q72" s="753"/>
      <c r="R72" s="754"/>
    </row>
    <row r="73" spans="1:256" ht="12.75">
      <c r="A73" s="39" t="s">
        <v>185</v>
      </c>
      <c r="B73" s="747">
        <v>101001</v>
      </c>
      <c r="C73" s="748"/>
      <c r="D73" s="748"/>
      <c r="E73" s="749"/>
      <c r="F73" s="733" t="s">
        <v>451</v>
      </c>
      <c r="G73" s="734"/>
      <c r="H73" s="734"/>
      <c r="I73" s="734"/>
      <c r="J73" s="734"/>
      <c r="K73" s="772"/>
      <c r="L73" s="733" t="s">
        <v>1105</v>
      </c>
      <c r="M73" s="734"/>
      <c r="N73" s="40" t="s">
        <v>186</v>
      </c>
      <c r="O73" s="779">
        <v>1</v>
      </c>
      <c r="P73" s="779"/>
      <c r="Q73" s="779"/>
      <c r="R73" s="780"/>
    </row>
    <row r="74" spans="1:256" ht="12" thickBot="1">
      <c r="A74" s="41" t="s">
        <v>187</v>
      </c>
      <c r="B74" s="735" t="s">
        <v>1107</v>
      </c>
      <c r="C74" s="735"/>
      <c r="D74" s="735"/>
      <c r="E74" s="735"/>
      <c r="F74" s="735"/>
      <c r="G74" s="735"/>
      <c r="H74" s="735"/>
      <c r="I74" s="735"/>
      <c r="J74" s="735"/>
      <c r="K74" s="735"/>
      <c r="L74" s="735"/>
      <c r="M74" s="735"/>
      <c r="N74" s="735"/>
      <c r="O74" s="735"/>
      <c r="P74" s="735"/>
      <c r="Q74" s="735"/>
      <c r="R74" s="736"/>
    </row>
    <row r="75" spans="1:256" ht="11.25" customHeight="1">
      <c r="A75" s="42" t="s">
        <v>188</v>
      </c>
      <c r="B75" s="742" t="s">
        <v>189</v>
      </c>
      <c r="C75" s="742" t="s">
        <v>190</v>
      </c>
      <c r="D75" s="742" t="s">
        <v>191</v>
      </c>
      <c r="E75" s="776" t="s">
        <v>192</v>
      </c>
      <c r="F75" s="756" t="s">
        <v>193</v>
      </c>
      <c r="G75" s="742" t="s">
        <v>194</v>
      </c>
      <c r="H75" s="744" t="s">
        <v>195</v>
      </c>
      <c r="I75" s="739" t="s">
        <v>196</v>
      </c>
      <c r="J75" s="742" t="s">
        <v>197</v>
      </c>
      <c r="K75" s="742" t="s">
        <v>198</v>
      </c>
      <c r="L75" s="739" t="s">
        <v>199</v>
      </c>
      <c r="M75" s="739" t="s">
        <v>200</v>
      </c>
      <c r="N75" s="742" t="s">
        <v>201</v>
      </c>
      <c r="O75" s="742"/>
      <c r="P75" s="742"/>
      <c r="Q75" s="742"/>
      <c r="R75" s="760"/>
    </row>
    <row r="76" spans="1:256" s="43" customFormat="1" ht="48" customHeight="1" thickBot="1">
      <c r="A76" s="226" t="s">
        <v>202</v>
      </c>
      <c r="B76" s="743"/>
      <c r="C76" s="743"/>
      <c r="D76" s="743"/>
      <c r="E76" s="792"/>
      <c r="F76" s="781"/>
      <c r="G76" s="743"/>
      <c r="H76" s="745"/>
      <c r="I76" s="746"/>
      <c r="J76" s="743"/>
      <c r="K76" s="743"/>
      <c r="L76" s="746"/>
      <c r="M76" s="746"/>
      <c r="N76" s="227" t="s">
        <v>203</v>
      </c>
      <c r="O76" s="227" t="s">
        <v>204</v>
      </c>
      <c r="P76" s="227" t="s">
        <v>205</v>
      </c>
      <c r="Q76" s="227" t="s">
        <v>206</v>
      </c>
      <c r="R76" s="228" t="s">
        <v>198</v>
      </c>
    </row>
    <row r="77" spans="1:256" ht="45">
      <c r="A77" s="787" t="s">
        <v>532</v>
      </c>
      <c r="B77" s="434" t="s">
        <v>533</v>
      </c>
      <c r="C77" s="435" t="s">
        <v>528</v>
      </c>
      <c r="D77" s="57">
        <v>7</v>
      </c>
      <c r="E77" s="57" t="s">
        <v>513</v>
      </c>
      <c r="F77" s="435" t="s">
        <v>1117</v>
      </c>
      <c r="G77" s="57">
        <v>2</v>
      </c>
      <c r="H77" s="434" t="s">
        <v>534</v>
      </c>
      <c r="I77" s="436" t="s">
        <v>531</v>
      </c>
      <c r="J77" s="57">
        <v>4</v>
      </c>
      <c r="K77" s="57">
        <f>J77*G77*D77</f>
        <v>56</v>
      </c>
      <c r="L77" s="434"/>
      <c r="M77" s="434"/>
      <c r="N77" s="434"/>
      <c r="O77" s="434"/>
      <c r="P77" s="434"/>
      <c r="Q77" s="434"/>
      <c r="R77" s="437"/>
    </row>
    <row r="78" spans="1:256" ht="45">
      <c r="A78" s="788"/>
      <c r="B78" s="213" t="s">
        <v>535</v>
      </c>
      <c r="C78" s="214" t="s">
        <v>536</v>
      </c>
      <c r="D78" s="69">
        <v>6</v>
      </c>
      <c r="E78" s="69"/>
      <c r="F78" s="214" t="s">
        <v>537</v>
      </c>
      <c r="G78" s="69">
        <v>3</v>
      </c>
      <c r="H78" s="213" t="s">
        <v>482</v>
      </c>
      <c r="I78" s="215" t="s">
        <v>531</v>
      </c>
      <c r="J78" s="69">
        <v>5</v>
      </c>
      <c r="K78" s="69">
        <f>J78*G78*D78</f>
        <v>90</v>
      </c>
      <c r="L78" s="213"/>
      <c r="M78" s="213"/>
      <c r="N78" s="213"/>
      <c r="O78" s="213"/>
      <c r="P78" s="213"/>
      <c r="Q78" s="213"/>
      <c r="R78" s="216"/>
    </row>
    <row r="79" spans="1:256" ht="45">
      <c r="A79" s="788"/>
      <c r="B79" s="213" t="s">
        <v>167</v>
      </c>
      <c r="C79" s="214" t="s">
        <v>538</v>
      </c>
      <c r="D79" s="217">
        <v>7</v>
      </c>
      <c r="E79" s="217"/>
      <c r="F79" s="433" t="s">
        <v>539</v>
      </c>
      <c r="G79" s="217">
        <v>2</v>
      </c>
      <c r="H79" s="207" t="s">
        <v>540</v>
      </c>
      <c r="I79" s="215" t="s">
        <v>531</v>
      </c>
      <c r="J79" s="69">
        <v>5</v>
      </c>
      <c r="K79" s="69">
        <f>J79*G79*D79</f>
        <v>70</v>
      </c>
      <c r="L79" s="207"/>
      <c r="M79" s="207"/>
      <c r="N79" s="207"/>
      <c r="O79" s="207"/>
      <c r="P79" s="207"/>
      <c r="Q79" s="207"/>
      <c r="R79" s="212"/>
    </row>
    <row r="80" spans="1:256" ht="45.75" thickBot="1">
      <c r="A80" s="789"/>
      <c r="B80" s="438" t="s">
        <v>446</v>
      </c>
      <c r="C80" s="439" t="s">
        <v>541</v>
      </c>
      <c r="D80" s="440">
        <v>7</v>
      </c>
      <c r="E80" s="440"/>
      <c r="F80" s="441" t="s">
        <v>542</v>
      </c>
      <c r="G80" s="440">
        <v>2</v>
      </c>
      <c r="H80" s="442" t="s">
        <v>540</v>
      </c>
      <c r="I80" s="443" t="s">
        <v>531</v>
      </c>
      <c r="J80" s="72">
        <v>5</v>
      </c>
      <c r="K80" s="72">
        <f>J80*G80*D80</f>
        <v>70</v>
      </c>
      <c r="L80" s="442"/>
      <c r="M80" s="442"/>
      <c r="N80" s="442"/>
      <c r="O80" s="442"/>
      <c r="P80" s="442"/>
      <c r="Q80" s="442"/>
      <c r="R80" s="444"/>
    </row>
    <row r="81" spans="1:18" ht="45.75" thickBot="1">
      <c r="A81" s="190" t="s">
        <v>79</v>
      </c>
      <c r="B81" s="53" t="s">
        <v>299</v>
      </c>
      <c r="C81" s="52" t="s">
        <v>300</v>
      </c>
      <c r="D81" s="53">
        <v>8</v>
      </c>
      <c r="E81" s="54" t="s">
        <v>53</v>
      </c>
      <c r="F81" s="52" t="s">
        <v>301</v>
      </c>
      <c r="G81" s="53">
        <v>2</v>
      </c>
      <c r="H81" s="52" t="s">
        <v>302</v>
      </c>
      <c r="I81" s="52" t="s">
        <v>303</v>
      </c>
      <c r="J81" s="53">
        <v>5</v>
      </c>
      <c r="K81" s="53">
        <f>D81*G81*J81</f>
        <v>80</v>
      </c>
      <c r="L81" s="54" t="s">
        <v>171</v>
      </c>
      <c r="M81" s="53"/>
      <c r="N81" s="53"/>
      <c r="O81" s="53"/>
      <c r="P81" s="53"/>
      <c r="Q81" s="53"/>
      <c r="R81" s="55"/>
    </row>
    <row r="82" spans="1:18" ht="22.5">
      <c r="A82" s="729" t="s">
        <v>176</v>
      </c>
      <c r="B82" s="57" t="s">
        <v>304</v>
      </c>
      <c r="C82" s="56" t="s">
        <v>305</v>
      </c>
      <c r="D82" s="57">
        <v>7</v>
      </c>
      <c r="E82" s="58" t="s">
        <v>53</v>
      </c>
      <c r="F82" s="56" t="s">
        <v>306</v>
      </c>
      <c r="G82" s="57">
        <v>1</v>
      </c>
      <c r="H82" s="773" t="s">
        <v>307</v>
      </c>
      <c r="I82" s="773" t="s">
        <v>275</v>
      </c>
      <c r="J82" s="57">
        <v>5</v>
      </c>
      <c r="K82" s="57">
        <f>D82*G82*J82</f>
        <v>35</v>
      </c>
      <c r="L82" s="58" t="s">
        <v>171</v>
      </c>
      <c r="M82" s="57"/>
      <c r="N82" s="57"/>
      <c r="O82" s="57"/>
      <c r="P82" s="57"/>
      <c r="Q82" s="57"/>
      <c r="R82" s="59"/>
    </row>
    <row r="83" spans="1:18" ht="23.25" thickBot="1">
      <c r="A83" s="730"/>
      <c r="B83" s="72" t="s">
        <v>308</v>
      </c>
      <c r="C83" s="71" t="s">
        <v>309</v>
      </c>
      <c r="D83" s="72">
        <v>7</v>
      </c>
      <c r="E83" s="73" t="s">
        <v>53</v>
      </c>
      <c r="F83" s="71" t="s">
        <v>306</v>
      </c>
      <c r="G83" s="72">
        <v>1</v>
      </c>
      <c r="H83" s="778"/>
      <c r="I83" s="778"/>
      <c r="J83" s="72">
        <v>5</v>
      </c>
      <c r="K83" s="72">
        <f>D83*G83*J83</f>
        <v>35</v>
      </c>
      <c r="L83" s="73" t="s">
        <v>171</v>
      </c>
      <c r="M83" s="72"/>
      <c r="N83" s="72"/>
      <c r="O83" s="72"/>
      <c r="P83" s="72"/>
      <c r="Q83" s="72"/>
      <c r="R83" s="74"/>
    </row>
    <row r="84" spans="1:18" ht="15.75">
      <c r="A84" s="196" t="s">
        <v>177</v>
      </c>
      <c r="B84" s="197"/>
      <c r="C84" s="198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9"/>
    </row>
    <row r="85" spans="1:18">
      <c r="A85" s="200"/>
      <c r="B85" s="17"/>
      <c r="C85" s="87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201"/>
    </row>
    <row r="86" spans="1:18">
      <c r="A86" s="200"/>
      <c r="B86" s="89"/>
      <c r="C86" s="87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201"/>
    </row>
    <row r="87" spans="1:18" ht="12" thickBot="1">
      <c r="A87" s="202"/>
      <c r="B87" s="203"/>
      <c r="C87" s="204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6"/>
    </row>
    <row r="88" spans="1:18">
      <c r="A88" s="17"/>
      <c r="B88" s="89"/>
      <c r="C88" s="87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</row>
    <row r="89" spans="1:18">
      <c r="A89" s="50"/>
      <c r="B89" s="50"/>
      <c r="C89" s="87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</row>
    <row r="91" spans="1:18" ht="13.5" thickBot="1">
      <c r="A91" t="s">
        <v>916</v>
      </c>
      <c r="B91"/>
      <c r="C91"/>
    </row>
    <row r="92" spans="1:18" ht="12.75">
      <c r="A92" s="288"/>
      <c r="B92" s="283"/>
      <c r="C92" s="284"/>
    </row>
    <row r="93" spans="1:18" ht="12.75">
      <c r="A93" s="289"/>
      <c r="B93" s="293"/>
      <c r="C93" s="294"/>
    </row>
    <row r="94" spans="1:18" ht="26.25" thickBot="1">
      <c r="A94" s="290">
        <v>1</v>
      </c>
      <c r="B94" s="292" t="s">
        <v>917</v>
      </c>
      <c r="C94" s="291">
        <v>43763</v>
      </c>
    </row>
    <row r="95" spans="1:18" ht="13.5" thickBot="1">
      <c r="A95" s="285" t="s">
        <v>852</v>
      </c>
      <c r="B95" s="286" t="s">
        <v>177</v>
      </c>
      <c r="C95" s="287" t="s">
        <v>832</v>
      </c>
    </row>
  </sheetData>
  <mergeCells count="138">
    <mergeCell ref="A2:B2"/>
    <mergeCell ref="C2:M2"/>
    <mergeCell ref="N2:R2"/>
    <mergeCell ref="A4:E4"/>
    <mergeCell ref="F4:K4"/>
    <mergeCell ref="N4:R4"/>
    <mergeCell ref="A5:E5"/>
    <mergeCell ref="F5:K5"/>
    <mergeCell ref="M5:R5"/>
    <mergeCell ref="O7:R7"/>
    <mergeCell ref="B8:R8"/>
    <mergeCell ref="A17:A21"/>
    <mergeCell ref="I19:I20"/>
    <mergeCell ref="G9:G10"/>
    <mergeCell ref="H9:H10"/>
    <mergeCell ref="I9:I10"/>
    <mergeCell ref="IR5:IV5"/>
    <mergeCell ref="B6:E6"/>
    <mergeCell ref="G6:K6"/>
    <mergeCell ref="M6:R6"/>
    <mergeCell ref="D9:D10"/>
    <mergeCell ref="E9:E10"/>
    <mergeCell ref="F9:F10"/>
    <mergeCell ref="J9:J10"/>
    <mergeCell ref="K9:K10"/>
    <mergeCell ref="L9:L10"/>
    <mergeCell ref="B7:E7"/>
    <mergeCell ref="F7:K7"/>
    <mergeCell ref="L7:M7"/>
    <mergeCell ref="M9:M10"/>
    <mergeCell ref="N9:R9"/>
    <mergeCell ref="B9:B10"/>
    <mergeCell ref="C9:C10"/>
    <mergeCell ref="M24:R24"/>
    <mergeCell ref="IR24:IV24"/>
    <mergeCell ref="B25:E25"/>
    <mergeCell ref="G25:K25"/>
    <mergeCell ref="M25:R25"/>
    <mergeCell ref="B26:E26"/>
    <mergeCell ref="F26:K26"/>
    <mergeCell ref="A23:E23"/>
    <mergeCell ref="F23:K23"/>
    <mergeCell ref="N23:R23"/>
    <mergeCell ref="A24:E24"/>
    <mergeCell ref="F24:K24"/>
    <mergeCell ref="O26:R26"/>
    <mergeCell ref="H51:H52"/>
    <mergeCell ref="A13:A15"/>
    <mergeCell ref="L13:L15"/>
    <mergeCell ref="H14:H15"/>
    <mergeCell ref="IR59:IV59"/>
    <mergeCell ref="A77:A80"/>
    <mergeCell ref="F71:K71"/>
    <mergeCell ref="M71:R71"/>
    <mergeCell ref="IR71:IV71"/>
    <mergeCell ref="A70:E70"/>
    <mergeCell ref="F70:K70"/>
    <mergeCell ref="N70:R70"/>
    <mergeCell ref="A58:A63"/>
    <mergeCell ref="E58:E63"/>
    <mergeCell ref="B72:E72"/>
    <mergeCell ref="G72:K72"/>
    <mergeCell ref="M72:R72"/>
    <mergeCell ref="F73:K73"/>
    <mergeCell ref="L73:M73"/>
    <mergeCell ref="O73:R73"/>
    <mergeCell ref="C75:C76"/>
    <mergeCell ref="D75:D76"/>
    <mergeCell ref="E75:E76"/>
    <mergeCell ref="IR47:IV47"/>
    <mergeCell ref="M51:M52"/>
    <mergeCell ref="A82:A83"/>
    <mergeCell ref="H82:H83"/>
    <mergeCell ref="I82:I83"/>
    <mergeCell ref="A64:A65"/>
    <mergeCell ref="A71:E71"/>
    <mergeCell ref="O49:R49"/>
    <mergeCell ref="B50:R50"/>
    <mergeCell ref="B51:B52"/>
    <mergeCell ref="C51:C52"/>
    <mergeCell ref="D51:D52"/>
    <mergeCell ref="E51:E52"/>
    <mergeCell ref="F51:F52"/>
    <mergeCell ref="J51:J52"/>
    <mergeCell ref="K51:K52"/>
    <mergeCell ref="L51:L52"/>
    <mergeCell ref="B49:E49"/>
    <mergeCell ref="F49:K49"/>
    <mergeCell ref="L49:M49"/>
    <mergeCell ref="F75:F76"/>
    <mergeCell ref="M75:M76"/>
    <mergeCell ref="N75:R75"/>
    <mergeCell ref="N51:R51"/>
    <mergeCell ref="G51:G52"/>
    <mergeCell ref="L28:L29"/>
    <mergeCell ref="M28:M29"/>
    <mergeCell ref="N28:R28"/>
    <mergeCell ref="G48:K48"/>
    <mergeCell ref="M48:R48"/>
    <mergeCell ref="I28:I29"/>
    <mergeCell ref="A46:E46"/>
    <mergeCell ref="F46:K46"/>
    <mergeCell ref="N46:R46"/>
    <mergeCell ref="A37:A38"/>
    <mergeCell ref="A39:A41"/>
    <mergeCell ref="A47:E47"/>
    <mergeCell ref="A30:A33"/>
    <mergeCell ref="H30:H31"/>
    <mergeCell ref="I30:I31"/>
    <mergeCell ref="B28:B29"/>
    <mergeCell ref="C28:C29"/>
    <mergeCell ref="D28:D29"/>
    <mergeCell ref="E28:E29"/>
    <mergeCell ref="A42:A44"/>
    <mergeCell ref="A66:A67"/>
    <mergeCell ref="A54:A57"/>
    <mergeCell ref="L26:M26"/>
    <mergeCell ref="B27:R27"/>
    <mergeCell ref="B48:E48"/>
    <mergeCell ref="I51:I52"/>
    <mergeCell ref="A22:R22"/>
    <mergeCell ref="G75:G76"/>
    <mergeCell ref="H75:H76"/>
    <mergeCell ref="I75:I76"/>
    <mergeCell ref="J75:J76"/>
    <mergeCell ref="K75:K76"/>
    <mergeCell ref="L75:L76"/>
    <mergeCell ref="B73:E73"/>
    <mergeCell ref="B74:R74"/>
    <mergeCell ref="B75:B76"/>
    <mergeCell ref="F47:K47"/>
    <mergeCell ref="M47:R47"/>
    <mergeCell ref="A35:A36"/>
    <mergeCell ref="F28:F29"/>
    <mergeCell ref="G28:G29"/>
    <mergeCell ref="H28:H29"/>
    <mergeCell ref="J28:J29"/>
    <mergeCell ref="K28:K29"/>
  </mergeCells>
  <pageMargins left="0.39" right="0.25" top="0.43" bottom="0.5" header="0.3" footer="0.3"/>
  <pageSetup paperSize="9" scale="80" orientation="landscape" horizontalDpi="4294967292" verticalDpi="4294967293" r:id="rId1"/>
  <rowBreaks count="3" manualBreakCount="3">
    <brk id="21" max="17" man="1"/>
    <brk id="44" max="17" man="1"/>
    <brk id="68" max="17" man="1"/>
  </rowBreaks>
  <colBreaks count="1" manualBreakCount="1">
    <brk id="18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</sheetPr>
  <dimension ref="A1:CA329"/>
  <sheetViews>
    <sheetView showGridLines="0" zoomScale="85" zoomScaleNormal="85" zoomScaleSheetLayoutView="145" workbookViewId="0">
      <selection activeCell="J14" sqref="J14"/>
    </sheetView>
  </sheetViews>
  <sheetFormatPr defaultColWidth="9.140625" defaultRowHeight="15"/>
  <cols>
    <col min="1" max="1" width="4.85546875" style="495" customWidth="1"/>
    <col min="2" max="2" width="6.140625" style="495" customWidth="1"/>
    <col min="3" max="3" width="13.7109375" style="495" customWidth="1"/>
    <col min="4" max="4" width="9.140625" style="495"/>
    <col min="5" max="5" width="9.42578125" style="495" bestFit="1" customWidth="1"/>
    <col min="6" max="13" width="9.140625" style="495"/>
    <col min="14" max="14" width="8.85546875" style="495" customWidth="1"/>
    <col min="15" max="15" width="9.140625" style="495"/>
    <col min="16" max="16" width="12.28515625" style="495" customWidth="1"/>
    <col min="17" max="18" width="9.140625" style="495"/>
    <col min="19" max="19" width="5.7109375" style="495" customWidth="1"/>
    <col min="20" max="20" width="13.42578125" style="495" bestFit="1" customWidth="1"/>
    <col min="21" max="21" width="12.85546875" style="495" bestFit="1" customWidth="1"/>
    <col min="22" max="79" width="8.5703125" style="363" customWidth="1"/>
    <col min="80" max="16384" width="9.140625" style="495"/>
  </cols>
  <sheetData>
    <row r="1" spans="1:79" s="446" customFormat="1" ht="10.5" customHeight="1" thickBot="1"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</row>
    <row r="2" spans="1:79" s="446" customFormat="1" ht="21.75" customHeight="1" thickBot="1">
      <c r="A2" s="796" t="s">
        <v>1118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8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</row>
    <row r="3" spans="1:79" s="446" customFormat="1" ht="15.75" thickBot="1">
      <c r="A3" s="448"/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P3" s="447"/>
      <c r="Q3" s="447"/>
      <c r="R3" s="447"/>
      <c r="S3" s="447"/>
      <c r="T3" s="449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363"/>
      <c r="BW3" s="363"/>
      <c r="BX3" s="363"/>
      <c r="BY3" s="363"/>
      <c r="BZ3" s="363"/>
      <c r="CA3" s="363"/>
    </row>
    <row r="4" spans="1:79" s="446" customFormat="1">
      <c r="A4" s="799" t="s">
        <v>372</v>
      </c>
      <c r="B4" s="800"/>
      <c r="C4" s="800"/>
      <c r="D4" s="801" t="s">
        <v>1119</v>
      </c>
      <c r="E4" s="801"/>
      <c r="F4" s="801"/>
      <c r="G4" s="800" t="s">
        <v>371</v>
      </c>
      <c r="H4" s="800"/>
      <c r="I4" s="802" t="s">
        <v>1120</v>
      </c>
      <c r="J4" s="802"/>
      <c r="K4" s="800" t="s">
        <v>1121</v>
      </c>
      <c r="L4" s="800"/>
      <c r="M4" s="803">
        <v>43.22</v>
      </c>
      <c r="N4" s="804"/>
      <c r="O4" s="805"/>
      <c r="P4" s="806" t="s">
        <v>1122</v>
      </c>
      <c r="Q4" s="807"/>
      <c r="R4" s="808" t="s">
        <v>1123</v>
      </c>
      <c r="S4" s="809"/>
      <c r="T4" s="810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  <c r="AP4" s="363"/>
      <c r="AQ4" s="363"/>
      <c r="AR4" s="363"/>
      <c r="AS4" s="363"/>
      <c r="AT4" s="363"/>
      <c r="AU4" s="363"/>
      <c r="AV4" s="363"/>
      <c r="AW4" s="363"/>
      <c r="AX4" s="363"/>
      <c r="AY4" s="363"/>
      <c r="AZ4" s="363"/>
      <c r="BA4" s="363"/>
      <c r="BB4" s="363"/>
      <c r="BC4" s="363"/>
      <c r="BD4" s="363"/>
      <c r="BE4" s="363"/>
      <c r="BF4" s="363"/>
      <c r="BG4" s="363"/>
      <c r="BH4" s="363"/>
      <c r="BI4" s="363"/>
      <c r="BJ4" s="363"/>
      <c r="BK4" s="363"/>
      <c r="BL4" s="363"/>
      <c r="BM4" s="363"/>
      <c r="BN4" s="363"/>
      <c r="BO4" s="363"/>
      <c r="BP4" s="363"/>
      <c r="BQ4" s="363"/>
      <c r="BR4" s="363"/>
      <c r="BS4" s="363"/>
      <c r="BT4" s="363"/>
      <c r="BU4" s="363"/>
      <c r="BV4" s="363"/>
      <c r="BW4" s="363"/>
      <c r="BX4" s="363"/>
      <c r="BY4" s="363"/>
      <c r="BZ4" s="363"/>
      <c r="CA4" s="363"/>
    </row>
    <row r="5" spans="1:79" s="446" customFormat="1">
      <c r="A5" s="824" t="s">
        <v>1124</v>
      </c>
      <c r="B5" s="825"/>
      <c r="C5" s="825"/>
      <c r="D5" s="826" t="s">
        <v>421</v>
      </c>
      <c r="E5" s="826"/>
      <c r="F5" s="826"/>
      <c r="G5" s="825" t="s">
        <v>1125</v>
      </c>
      <c r="H5" s="825"/>
      <c r="I5" s="826" t="s">
        <v>1126</v>
      </c>
      <c r="J5" s="826"/>
      <c r="K5" s="825" t="s">
        <v>1127</v>
      </c>
      <c r="L5" s="825"/>
      <c r="M5" s="803">
        <v>43.17</v>
      </c>
      <c r="N5" s="804"/>
      <c r="O5" s="805"/>
      <c r="P5" s="811" t="s">
        <v>832</v>
      </c>
      <c r="Q5" s="812"/>
      <c r="R5" s="813" t="s">
        <v>1128</v>
      </c>
      <c r="S5" s="814"/>
      <c r="T5" s="815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3"/>
      <c r="AR5" s="363"/>
      <c r="AS5" s="363"/>
      <c r="AT5" s="363"/>
      <c r="AU5" s="363"/>
      <c r="AV5" s="363"/>
      <c r="AW5" s="363"/>
      <c r="AX5" s="363"/>
      <c r="AY5" s="363"/>
      <c r="AZ5" s="363"/>
      <c r="BA5" s="363"/>
      <c r="BB5" s="363"/>
      <c r="BC5" s="363"/>
      <c r="BD5" s="363"/>
      <c r="BE5" s="363"/>
      <c r="BF5" s="363"/>
      <c r="BG5" s="363"/>
      <c r="BH5" s="363"/>
      <c r="BI5" s="363"/>
      <c r="BJ5" s="363"/>
      <c r="BK5" s="363"/>
      <c r="BL5" s="363"/>
      <c r="BM5" s="363"/>
      <c r="BN5" s="363"/>
      <c r="BO5" s="363"/>
      <c r="BP5" s="363"/>
      <c r="BQ5" s="363"/>
      <c r="BR5" s="363"/>
      <c r="BS5" s="363"/>
      <c r="BT5" s="363"/>
      <c r="BU5" s="363"/>
      <c r="BV5" s="363"/>
      <c r="BW5" s="363"/>
      <c r="BX5" s="363"/>
      <c r="BY5" s="363"/>
      <c r="BZ5" s="363"/>
      <c r="CA5" s="363"/>
    </row>
    <row r="6" spans="1:79" s="446" customFormat="1">
      <c r="A6" s="816" t="s">
        <v>1129</v>
      </c>
      <c r="B6" s="817"/>
      <c r="C6" s="817"/>
      <c r="D6" s="818">
        <v>0.01</v>
      </c>
      <c r="E6" s="818"/>
      <c r="F6" s="818"/>
      <c r="G6" s="817" t="s">
        <v>95</v>
      </c>
      <c r="H6" s="817"/>
      <c r="I6" s="818" t="s">
        <v>1130</v>
      </c>
      <c r="J6" s="818"/>
      <c r="K6" s="817" t="s">
        <v>375</v>
      </c>
      <c r="L6" s="817"/>
      <c r="M6" s="803">
        <f>SUM(M4-M5)</f>
        <v>4.9999999999997158E-2</v>
      </c>
      <c r="N6" s="804"/>
      <c r="O6" s="805"/>
      <c r="P6" s="819"/>
      <c r="Q6" s="820"/>
      <c r="R6" s="821"/>
      <c r="S6" s="822"/>
      <c r="T6" s="823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  <c r="AP6" s="363"/>
      <c r="AQ6" s="363"/>
      <c r="AR6" s="363"/>
      <c r="AS6" s="363"/>
      <c r="AT6" s="363"/>
      <c r="AU6" s="363"/>
      <c r="AV6" s="363"/>
      <c r="AW6" s="363"/>
      <c r="AX6" s="363"/>
      <c r="AY6" s="363"/>
      <c r="AZ6" s="363"/>
      <c r="BA6" s="363"/>
      <c r="BB6" s="363"/>
      <c r="BC6" s="363"/>
      <c r="BD6" s="363"/>
      <c r="BE6" s="363"/>
      <c r="BF6" s="363"/>
      <c r="BG6" s="363"/>
      <c r="BH6" s="363"/>
      <c r="BI6" s="363"/>
      <c r="BJ6" s="363"/>
      <c r="BK6" s="363"/>
      <c r="BL6" s="363"/>
      <c r="BM6" s="363"/>
      <c r="BN6" s="363"/>
      <c r="BO6" s="363"/>
      <c r="BP6" s="363"/>
      <c r="BQ6" s="363"/>
      <c r="BR6" s="363"/>
      <c r="BS6" s="363"/>
      <c r="BT6" s="363"/>
      <c r="BU6" s="363"/>
      <c r="BV6" s="363"/>
      <c r="BW6" s="363"/>
      <c r="BX6" s="363"/>
      <c r="BY6" s="363"/>
      <c r="BZ6" s="363"/>
      <c r="CA6" s="363"/>
    </row>
    <row r="7" spans="1:79" s="446" customFormat="1" ht="16.5" customHeight="1">
      <c r="A7" s="827" t="s">
        <v>1131</v>
      </c>
      <c r="B7" s="828"/>
      <c r="C7" s="828"/>
      <c r="D7" s="828"/>
      <c r="E7" s="828"/>
      <c r="F7" s="828"/>
      <c r="G7" s="828"/>
      <c r="H7" s="828"/>
      <c r="I7" s="828"/>
      <c r="J7" s="828"/>
      <c r="K7" s="829"/>
      <c r="L7" s="829"/>
      <c r="M7" s="828"/>
      <c r="N7" s="450"/>
      <c r="O7" s="451"/>
      <c r="P7" s="830" t="s">
        <v>1132</v>
      </c>
      <c r="Q7" s="831"/>
      <c r="R7" s="831"/>
      <c r="S7" s="831"/>
      <c r="T7" s="832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</row>
    <row r="8" spans="1:79" s="446" customFormat="1">
      <c r="A8" s="836" t="s">
        <v>1133</v>
      </c>
      <c r="B8" s="452" t="s">
        <v>1134</v>
      </c>
      <c r="C8" s="453"/>
      <c r="D8" s="454">
        <v>1</v>
      </c>
      <c r="E8" s="454">
        <v>2</v>
      </c>
      <c r="F8" s="454">
        <v>3</v>
      </c>
      <c r="G8" s="454">
        <v>4</v>
      </c>
      <c r="H8" s="454">
        <v>5</v>
      </c>
      <c r="I8" s="454">
        <v>6</v>
      </c>
      <c r="J8" s="454">
        <v>7</v>
      </c>
      <c r="K8" s="454">
        <v>8</v>
      </c>
      <c r="L8" s="454">
        <v>9</v>
      </c>
      <c r="M8" s="454">
        <v>10</v>
      </c>
      <c r="N8" s="825" t="s">
        <v>1135</v>
      </c>
      <c r="O8" s="825"/>
      <c r="P8" s="833"/>
      <c r="Q8" s="834"/>
      <c r="R8" s="834"/>
      <c r="S8" s="834"/>
      <c r="T8" s="835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</row>
    <row r="9" spans="1:79" s="446" customFormat="1">
      <c r="A9" s="837"/>
      <c r="B9" s="838" t="s">
        <v>1136</v>
      </c>
      <c r="C9" s="455">
        <v>1</v>
      </c>
      <c r="D9" s="456">
        <v>43.17</v>
      </c>
      <c r="E9" s="456">
        <v>43.22</v>
      </c>
      <c r="F9" s="456">
        <v>43.18</v>
      </c>
      <c r="G9" s="456">
        <v>43.22</v>
      </c>
      <c r="H9" s="456">
        <v>43.18</v>
      </c>
      <c r="I9" s="456">
        <v>43.18</v>
      </c>
      <c r="J9" s="456">
        <v>43.19</v>
      </c>
      <c r="K9" s="456">
        <v>43.19</v>
      </c>
      <c r="L9" s="456">
        <v>43.17</v>
      </c>
      <c r="M9" s="456">
        <v>43.21</v>
      </c>
      <c r="N9" s="841">
        <f>+AVERAGE(D9:M9)</f>
        <v>43.190999999999995</v>
      </c>
      <c r="O9" s="842"/>
      <c r="P9" s="457" t="s">
        <v>1137</v>
      </c>
      <c r="Q9" s="458"/>
      <c r="R9" s="458"/>
      <c r="S9" s="458"/>
      <c r="T9" s="843">
        <f>+D29*G32</f>
        <v>1.575466666666773E-3</v>
      </c>
      <c r="V9" s="363"/>
      <c r="W9" s="363"/>
      <c r="X9" s="363"/>
      <c r="Y9" s="363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63"/>
      <c r="AX9" s="363"/>
      <c r="AY9" s="363"/>
      <c r="AZ9" s="363"/>
      <c r="BA9" s="363"/>
      <c r="BB9" s="363"/>
      <c r="BC9" s="363"/>
      <c r="BD9" s="363"/>
      <c r="BE9" s="363"/>
      <c r="BF9" s="363"/>
      <c r="BG9" s="363"/>
      <c r="BH9" s="363"/>
      <c r="BI9" s="363"/>
      <c r="BJ9" s="363"/>
      <c r="BK9" s="363"/>
      <c r="BL9" s="363"/>
      <c r="BM9" s="363"/>
      <c r="BN9" s="363"/>
      <c r="BO9" s="363"/>
      <c r="BP9" s="363"/>
      <c r="BQ9" s="363"/>
      <c r="BR9" s="363"/>
      <c r="BS9" s="363"/>
      <c r="BT9" s="363"/>
      <c r="BU9" s="363"/>
      <c r="BV9" s="363"/>
      <c r="BW9" s="363"/>
      <c r="BX9" s="363"/>
      <c r="BY9" s="363"/>
      <c r="BZ9" s="363"/>
      <c r="CA9" s="363"/>
    </row>
    <row r="10" spans="1:79" s="446" customFormat="1">
      <c r="A10" s="837"/>
      <c r="B10" s="839"/>
      <c r="C10" s="455">
        <v>2</v>
      </c>
      <c r="D10" s="456">
        <v>43.17</v>
      </c>
      <c r="E10" s="456">
        <v>43.22</v>
      </c>
      <c r="F10" s="456">
        <v>43.18</v>
      </c>
      <c r="G10" s="456">
        <v>43.22</v>
      </c>
      <c r="H10" s="456">
        <v>43.18</v>
      </c>
      <c r="I10" s="456">
        <v>43.18</v>
      </c>
      <c r="J10" s="456">
        <v>43.2</v>
      </c>
      <c r="K10" s="456">
        <v>43.19</v>
      </c>
      <c r="L10" s="456">
        <v>43.17</v>
      </c>
      <c r="M10" s="456">
        <v>43.21</v>
      </c>
      <c r="N10" s="841">
        <f>+AVERAGE(D10:M10)</f>
        <v>43.191999999999993</v>
      </c>
      <c r="O10" s="842"/>
      <c r="P10" s="459" t="s">
        <v>1138</v>
      </c>
      <c r="Q10" s="460"/>
      <c r="R10" s="460"/>
      <c r="S10" s="460"/>
      <c r="T10" s="844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3"/>
      <c r="AV10" s="363"/>
      <c r="AW10" s="363"/>
      <c r="AX10" s="363"/>
      <c r="AY10" s="363"/>
      <c r="AZ10" s="363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3"/>
      <c r="BS10" s="363"/>
      <c r="BT10" s="363"/>
      <c r="BU10" s="363"/>
      <c r="BV10" s="363"/>
      <c r="BW10" s="363"/>
      <c r="BX10" s="363"/>
      <c r="BY10" s="363"/>
      <c r="BZ10" s="363"/>
      <c r="CA10" s="363"/>
    </row>
    <row r="11" spans="1:79" s="446" customFormat="1">
      <c r="A11" s="837"/>
      <c r="B11" s="839"/>
      <c r="C11" s="455">
        <v>3</v>
      </c>
      <c r="D11" s="456">
        <v>43.17</v>
      </c>
      <c r="E11" s="456">
        <v>43.22</v>
      </c>
      <c r="F11" s="456">
        <v>43.18</v>
      </c>
      <c r="G11" s="456">
        <v>43.22</v>
      </c>
      <c r="H11" s="456">
        <v>43.18</v>
      </c>
      <c r="I11" s="456">
        <v>43.18</v>
      </c>
      <c r="J11" s="456">
        <v>43.19</v>
      </c>
      <c r="K11" s="456">
        <v>43.18</v>
      </c>
      <c r="L11" s="456">
        <v>43.17</v>
      </c>
      <c r="M11" s="456">
        <v>43.21</v>
      </c>
      <c r="N11" s="841">
        <f>+AVERAGE(D11:M11)</f>
        <v>43.19</v>
      </c>
      <c r="O11" s="842"/>
      <c r="P11" s="461" t="s">
        <v>1139</v>
      </c>
      <c r="T11" s="845">
        <f>+SQRT(ABS(((D30*H32)*(D30*H32))-((T9*T9)/30)))</f>
        <v>2.2876357405431392E-4</v>
      </c>
      <c r="V11" s="363"/>
      <c r="W11" s="363"/>
      <c r="X11" s="363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3"/>
      <c r="AV11" s="363"/>
      <c r="AW11" s="363"/>
      <c r="AX11" s="363"/>
      <c r="AY11" s="363"/>
      <c r="AZ11" s="363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3"/>
      <c r="BS11" s="363"/>
      <c r="BT11" s="363"/>
      <c r="BU11" s="363"/>
      <c r="BV11" s="363"/>
      <c r="BW11" s="363"/>
      <c r="BX11" s="363"/>
      <c r="BY11" s="363"/>
      <c r="BZ11" s="363"/>
      <c r="CA11" s="363"/>
    </row>
    <row r="12" spans="1:79" s="446" customFormat="1">
      <c r="A12" s="837"/>
      <c r="B12" s="839"/>
      <c r="C12" s="462" t="s">
        <v>1140</v>
      </c>
      <c r="D12" s="463">
        <f t="shared" ref="D12:M12" si="0">+AVERAGE(D9:D11)</f>
        <v>43.169999999999995</v>
      </c>
      <c r="E12" s="463">
        <f t="shared" si="0"/>
        <v>43.22</v>
      </c>
      <c r="F12" s="463">
        <f t="shared" si="0"/>
        <v>43.18</v>
      </c>
      <c r="G12" s="463">
        <f t="shared" si="0"/>
        <v>43.22</v>
      </c>
      <c r="H12" s="463">
        <f t="shared" si="0"/>
        <v>43.18</v>
      </c>
      <c r="I12" s="463">
        <f t="shared" si="0"/>
        <v>43.18</v>
      </c>
      <c r="J12" s="463">
        <f t="shared" si="0"/>
        <v>43.193333333333328</v>
      </c>
      <c r="K12" s="463">
        <f t="shared" si="0"/>
        <v>43.186666666666667</v>
      </c>
      <c r="L12" s="463">
        <f t="shared" si="0"/>
        <v>43.169999999999995</v>
      </c>
      <c r="M12" s="463">
        <f t="shared" si="0"/>
        <v>43.21</v>
      </c>
      <c r="N12" s="841">
        <f>+AVERAGE(D12:M12)</f>
        <v>43.190999999999995</v>
      </c>
      <c r="O12" s="842"/>
      <c r="P12" s="459" t="s">
        <v>1141</v>
      </c>
      <c r="Q12" s="460"/>
      <c r="R12" s="460"/>
      <c r="S12" s="460"/>
      <c r="T12" s="846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3"/>
      <c r="AV12" s="363"/>
      <c r="AW12" s="363"/>
      <c r="AX12" s="363"/>
      <c r="AY12" s="363"/>
      <c r="AZ12" s="363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3"/>
      <c r="BS12" s="363"/>
      <c r="BT12" s="363"/>
      <c r="BU12" s="363"/>
      <c r="BV12" s="363"/>
      <c r="BW12" s="363"/>
      <c r="BX12" s="363"/>
      <c r="BY12" s="363"/>
      <c r="BZ12" s="363"/>
      <c r="CA12" s="363"/>
    </row>
    <row r="13" spans="1:79" s="446" customFormat="1">
      <c r="A13" s="837"/>
      <c r="B13" s="840"/>
      <c r="C13" s="462" t="s">
        <v>1142</v>
      </c>
      <c r="D13" s="463">
        <f t="shared" ref="D13:M13" si="1">+MAX(D9:D11)-MIN(D9:D11)</f>
        <v>0</v>
      </c>
      <c r="E13" s="463">
        <f t="shared" si="1"/>
        <v>0</v>
      </c>
      <c r="F13" s="463">
        <f t="shared" si="1"/>
        <v>0</v>
      </c>
      <c r="G13" s="463">
        <f t="shared" si="1"/>
        <v>0</v>
      </c>
      <c r="H13" s="463">
        <f t="shared" si="1"/>
        <v>0</v>
      </c>
      <c r="I13" s="463">
        <f t="shared" si="1"/>
        <v>0</v>
      </c>
      <c r="J13" s="463">
        <f t="shared" si="1"/>
        <v>1.0000000000005116E-2</v>
      </c>
      <c r="K13" s="463">
        <f t="shared" si="1"/>
        <v>9.9999999999980105E-3</v>
      </c>
      <c r="L13" s="463">
        <f t="shared" si="1"/>
        <v>0</v>
      </c>
      <c r="M13" s="463">
        <f t="shared" si="1"/>
        <v>0</v>
      </c>
      <c r="N13" s="841">
        <f>+AVERAGE(D13:M13)</f>
        <v>2.0000000000003127E-3</v>
      </c>
      <c r="O13" s="842"/>
      <c r="P13" s="461" t="s">
        <v>1143</v>
      </c>
      <c r="T13" s="845">
        <f>+SQRT((T9*T9)+(T11*T11))</f>
        <v>1.5919886904724595E-3</v>
      </c>
      <c r="V13" s="363"/>
      <c r="W13" s="363"/>
      <c r="X13" s="363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AY13" s="363"/>
      <c r="AZ13" s="363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3"/>
      <c r="BS13" s="363"/>
      <c r="BT13" s="363"/>
      <c r="BU13" s="363"/>
      <c r="BV13" s="363"/>
      <c r="BW13" s="363"/>
      <c r="BX13" s="363"/>
      <c r="BY13" s="363"/>
      <c r="BZ13" s="363"/>
      <c r="CA13" s="363"/>
    </row>
    <row r="14" spans="1:79" s="446" customFormat="1">
      <c r="A14" s="837"/>
      <c r="B14" s="452" t="s">
        <v>1134</v>
      </c>
      <c r="C14" s="453"/>
      <c r="D14" s="454">
        <v>1</v>
      </c>
      <c r="E14" s="454">
        <v>2</v>
      </c>
      <c r="F14" s="454">
        <v>3</v>
      </c>
      <c r="G14" s="454">
        <v>4</v>
      </c>
      <c r="H14" s="454">
        <v>5</v>
      </c>
      <c r="I14" s="454">
        <v>6</v>
      </c>
      <c r="J14" s="454">
        <v>7</v>
      </c>
      <c r="K14" s="454">
        <v>8</v>
      </c>
      <c r="L14" s="454">
        <v>9</v>
      </c>
      <c r="M14" s="454">
        <v>10</v>
      </c>
      <c r="N14" s="847"/>
      <c r="O14" s="848"/>
      <c r="P14" s="459" t="s">
        <v>1144</v>
      </c>
      <c r="Q14" s="460"/>
      <c r="R14" s="460"/>
      <c r="S14" s="460"/>
      <c r="T14" s="846"/>
      <c r="V14" s="363"/>
      <c r="W14" s="363"/>
      <c r="X14" s="363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3"/>
      <c r="AV14" s="363"/>
      <c r="AW14" s="363"/>
      <c r="AX14" s="363"/>
      <c r="AY14" s="363"/>
      <c r="AZ14" s="363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3"/>
      <c r="BS14" s="363"/>
      <c r="BT14" s="363"/>
      <c r="BU14" s="363"/>
      <c r="BV14" s="363"/>
      <c r="BW14" s="363"/>
      <c r="BX14" s="363"/>
      <c r="BY14" s="363"/>
      <c r="BZ14" s="363"/>
      <c r="CA14" s="363"/>
    </row>
    <row r="15" spans="1:79" s="446" customFormat="1">
      <c r="A15" s="837"/>
      <c r="B15" s="838" t="s">
        <v>1145</v>
      </c>
      <c r="C15" s="455">
        <v>1</v>
      </c>
      <c r="D15" s="456">
        <v>43.17</v>
      </c>
      <c r="E15" s="456">
        <v>43.22</v>
      </c>
      <c r="F15" s="456">
        <v>43.18</v>
      </c>
      <c r="G15" s="456">
        <v>43.22</v>
      </c>
      <c r="H15" s="456">
        <v>43.18</v>
      </c>
      <c r="I15" s="456">
        <v>43.18</v>
      </c>
      <c r="J15" s="456">
        <v>43.19</v>
      </c>
      <c r="K15" s="456">
        <v>43.19</v>
      </c>
      <c r="L15" s="456">
        <v>43.17</v>
      </c>
      <c r="M15" s="456">
        <v>43.21</v>
      </c>
      <c r="N15" s="841">
        <f>+AVERAGE(D15:M15)</f>
        <v>43.190999999999995</v>
      </c>
      <c r="O15" s="842"/>
      <c r="P15" s="461" t="s">
        <v>1146</v>
      </c>
      <c r="T15" s="843">
        <f>+O28*I32</f>
        <v>1.573000000000134E-2</v>
      </c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3"/>
      <c r="AV15" s="363"/>
      <c r="AW15" s="363"/>
      <c r="AX15" s="363"/>
      <c r="AY15" s="363"/>
      <c r="AZ15" s="363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3"/>
      <c r="BS15" s="363"/>
      <c r="BT15" s="363"/>
      <c r="BU15" s="363"/>
      <c r="BV15" s="363"/>
      <c r="BW15" s="363"/>
      <c r="BX15" s="363"/>
      <c r="BY15" s="363"/>
      <c r="BZ15" s="363"/>
      <c r="CA15" s="363"/>
    </row>
    <row r="16" spans="1:79" s="446" customFormat="1">
      <c r="A16" s="837"/>
      <c r="B16" s="839"/>
      <c r="C16" s="455">
        <v>2</v>
      </c>
      <c r="D16" s="456">
        <v>43.17</v>
      </c>
      <c r="E16" s="456">
        <v>43.21</v>
      </c>
      <c r="F16" s="456">
        <v>43.18</v>
      </c>
      <c r="G16" s="456">
        <v>43.22</v>
      </c>
      <c r="H16" s="456">
        <v>43.19</v>
      </c>
      <c r="I16" s="456">
        <v>43.18</v>
      </c>
      <c r="J16" s="456">
        <v>43.19</v>
      </c>
      <c r="K16" s="456">
        <v>43.19</v>
      </c>
      <c r="L16" s="456">
        <v>43.17</v>
      </c>
      <c r="M16" s="456">
        <v>43.21</v>
      </c>
      <c r="N16" s="841">
        <f>+AVERAGE(D16:M16)</f>
        <v>43.190999999999995</v>
      </c>
      <c r="O16" s="842"/>
      <c r="P16" s="459" t="s">
        <v>1147</v>
      </c>
      <c r="Q16" s="460"/>
      <c r="R16" s="460"/>
      <c r="S16" s="460"/>
      <c r="T16" s="844"/>
      <c r="V16" s="363"/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3"/>
      <c r="AV16" s="363"/>
      <c r="AW16" s="363"/>
      <c r="AX16" s="363"/>
      <c r="AY16" s="363"/>
      <c r="AZ16" s="363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3"/>
      <c r="BS16" s="363"/>
      <c r="BT16" s="363"/>
      <c r="BU16" s="363"/>
      <c r="BV16" s="363"/>
      <c r="BW16" s="363"/>
      <c r="BX16" s="363"/>
      <c r="BY16" s="363"/>
      <c r="BZ16" s="363"/>
      <c r="CA16" s="363"/>
    </row>
    <row r="17" spans="1:79" s="446" customFormat="1">
      <c r="A17" s="837"/>
      <c r="B17" s="839"/>
      <c r="C17" s="455">
        <v>3</v>
      </c>
      <c r="D17" s="456">
        <v>43.17</v>
      </c>
      <c r="E17" s="456">
        <v>43.22</v>
      </c>
      <c r="F17" s="456">
        <v>43.18</v>
      </c>
      <c r="G17" s="456">
        <v>43.22</v>
      </c>
      <c r="H17" s="456">
        <v>43.18</v>
      </c>
      <c r="I17" s="456">
        <v>43.18</v>
      </c>
      <c r="J17" s="456">
        <v>43.19</v>
      </c>
      <c r="K17" s="456">
        <v>43.2</v>
      </c>
      <c r="L17" s="456">
        <v>43.17</v>
      </c>
      <c r="M17" s="456">
        <v>43.21</v>
      </c>
      <c r="N17" s="841">
        <f>+AVERAGE(D17:M17)</f>
        <v>43.191999999999993</v>
      </c>
      <c r="O17" s="842"/>
      <c r="P17" s="457" t="s">
        <v>1148</v>
      </c>
      <c r="T17" s="845">
        <f>+SQRT(T13*T13+T15*T15)</f>
        <v>1.5810355087430339E-2</v>
      </c>
      <c r="V17" s="363"/>
      <c r="W17" s="363"/>
      <c r="X17" s="363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3"/>
      <c r="AV17" s="363"/>
      <c r="AW17" s="363"/>
      <c r="AX17" s="363"/>
      <c r="AY17" s="363"/>
      <c r="AZ17" s="363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3"/>
      <c r="BS17" s="363"/>
      <c r="BT17" s="363"/>
      <c r="BU17" s="363"/>
      <c r="BV17" s="363"/>
      <c r="BW17" s="363"/>
      <c r="BX17" s="363"/>
      <c r="BY17" s="363"/>
      <c r="BZ17" s="363"/>
      <c r="CA17" s="363"/>
    </row>
    <row r="18" spans="1:79" s="446" customFormat="1">
      <c r="A18" s="837"/>
      <c r="B18" s="839"/>
      <c r="C18" s="462" t="s">
        <v>1149</v>
      </c>
      <c r="D18" s="463">
        <f t="shared" ref="D18:M18" si="2">+AVERAGE(D15:D17)</f>
        <v>43.169999999999995</v>
      </c>
      <c r="E18" s="463">
        <f t="shared" si="2"/>
        <v>43.216666666666669</v>
      </c>
      <c r="F18" s="463">
        <f t="shared" si="2"/>
        <v>43.18</v>
      </c>
      <c r="G18" s="463">
        <f t="shared" si="2"/>
        <v>43.22</v>
      </c>
      <c r="H18" s="463">
        <f t="shared" si="2"/>
        <v>43.183333333333337</v>
      </c>
      <c r="I18" s="463">
        <f t="shared" si="2"/>
        <v>43.18</v>
      </c>
      <c r="J18" s="463">
        <f t="shared" si="2"/>
        <v>43.19</v>
      </c>
      <c r="K18" s="463">
        <f t="shared" si="2"/>
        <v>43.193333333333328</v>
      </c>
      <c r="L18" s="463">
        <f>+AVERAGE(L15:L17)</f>
        <v>43.169999999999995</v>
      </c>
      <c r="M18" s="463">
        <f t="shared" si="2"/>
        <v>43.21</v>
      </c>
      <c r="N18" s="841">
        <f>+AVERAGE(D18:M18)</f>
        <v>43.191333333333333</v>
      </c>
      <c r="O18" s="842"/>
      <c r="P18" s="459" t="s">
        <v>1150</v>
      </c>
      <c r="Q18" s="460"/>
      <c r="R18" s="460"/>
      <c r="S18" s="460"/>
      <c r="T18" s="846"/>
      <c r="V18" s="363"/>
      <c r="W18" s="363"/>
      <c r="X18" s="363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3"/>
      <c r="AV18" s="363"/>
      <c r="AW18" s="363"/>
      <c r="AX18" s="363"/>
      <c r="AY18" s="363"/>
      <c r="AZ18" s="363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3"/>
      <c r="BS18" s="363"/>
      <c r="BT18" s="363"/>
      <c r="BU18" s="363"/>
      <c r="BV18" s="363"/>
      <c r="BW18" s="363"/>
      <c r="BX18" s="363"/>
      <c r="BY18" s="363"/>
      <c r="BZ18" s="363"/>
      <c r="CA18" s="363"/>
    </row>
    <row r="19" spans="1:79" s="446" customFormat="1">
      <c r="A19" s="837"/>
      <c r="B19" s="840"/>
      <c r="C19" s="462" t="s">
        <v>1151</v>
      </c>
      <c r="D19" s="463">
        <f t="shared" ref="D19:M19" si="3">+MAX(D15:D17)-MIN(D15:D17)</f>
        <v>0</v>
      </c>
      <c r="E19" s="463">
        <f t="shared" si="3"/>
        <v>9.9999999999980105E-3</v>
      </c>
      <c r="F19" s="463">
        <f t="shared" si="3"/>
        <v>0</v>
      </c>
      <c r="G19" s="463">
        <f t="shared" si="3"/>
        <v>0</v>
      </c>
      <c r="H19" s="463">
        <f t="shared" si="3"/>
        <v>9.9999999999980105E-3</v>
      </c>
      <c r="I19" s="463">
        <f t="shared" si="3"/>
        <v>0</v>
      </c>
      <c r="J19" s="463">
        <f t="shared" si="3"/>
        <v>0</v>
      </c>
      <c r="K19" s="463">
        <f t="shared" si="3"/>
        <v>1.0000000000005116E-2</v>
      </c>
      <c r="L19" s="463">
        <f t="shared" si="3"/>
        <v>0</v>
      </c>
      <c r="M19" s="463">
        <f t="shared" si="3"/>
        <v>0</v>
      </c>
      <c r="N19" s="841">
        <f>+AVERAGE(D19:M19)</f>
        <v>3.0000000000001137E-3</v>
      </c>
      <c r="O19" s="842"/>
      <c r="P19" s="461" t="s">
        <v>1152</v>
      </c>
      <c r="T19" s="849">
        <f>+(T9/T17)*100</f>
        <v>9.9647772485471346</v>
      </c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3"/>
      <c r="BS19" s="363"/>
      <c r="BT19" s="363"/>
      <c r="BU19" s="363"/>
      <c r="BV19" s="363"/>
      <c r="BW19" s="363"/>
      <c r="BX19" s="363"/>
      <c r="BY19" s="363"/>
      <c r="BZ19" s="363"/>
      <c r="CA19" s="363"/>
    </row>
    <row r="20" spans="1:79" s="446" customFormat="1">
      <c r="A20" s="837"/>
      <c r="B20" s="452" t="s">
        <v>1134</v>
      </c>
      <c r="C20" s="453"/>
      <c r="D20" s="454">
        <v>1</v>
      </c>
      <c r="E20" s="454">
        <v>2</v>
      </c>
      <c r="F20" s="454">
        <v>3</v>
      </c>
      <c r="G20" s="454">
        <v>4</v>
      </c>
      <c r="H20" s="454">
        <v>5</v>
      </c>
      <c r="I20" s="454">
        <v>6</v>
      </c>
      <c r="J20" s="454">
        <v>7</v>
      </c>
      <c r="K20" s="454">
        <v>8</v>
      </c>
      <c r="L20" s="454">
        <v>9</v>
      </c>
      <c r="M20" s="454">
        <v>10</v>
      </c>
      <c r="N20" s="847"/>
      <c r="O20" s="848"/>
      <c r="P20" s="459" t="s">
        <v>1153</v>
      </c>
      <c r="Q20" s="460"/>
      <c r="R20" s="460"/>
      <c r="S20" s="460"/>
      <c r="T20" s="850"/>
      <c r="V20" s="363"/>
      <c r="W20" s="363"/>
      <c r="X20" s="363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3"/>
      <c r="AV20" s="363"/>
      <c r="AW20" s="363"/>
      <c r="AX20" s="363"/>
      <c r="AY20" s="363"/>
      <c r="AZ20" s="363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3"/>
      <c r="BS20" s="363"/>
      <c r="BT20" s="363"/>
      <c r="BU20" s="363"/>
      <c r="BV20" s="363"/>
      <c r="BW20" s="363"/>
      <c r="BX20" s="363"/>
      <c r="BY20" s="363"/>
      <c r="BZ20" s="363"/>
      <c r="CA20" s="363"/>
    </row>
    <row r="21" spans="1:79" s="446" customFormat="1">
      <c r="A21" s="837"/>
      <c r="B21" s="838" t="s">
        <v>1154</v>
      </c>
      <c r="C21" s="455">
        <v>1</v>
      </c>
      <c r="D21" s="456">
        <v>43.17</v>
      </c>
      <c r="E21" s="456">
        <v>43.22</v>
      </c>
      <c r="F21" s="456">
        <v>43.18</v>
      </c>
      <c r="G21" s="456">
        <v>43.22</v>
      </c>
      <c r="H21" s="456">
        <v>43.18</v>
      </c>
      <c r="I21" s="456">
        <v>43.18</v>
      </c>
      <c r="J21" s="456">
        <v>43.19</v>
      </c>
      <c r="K21" s="456">
        <v>43.19</v>
      </c>
      <c r="L21" s="456">
        <v>43.17</v>
      </c>
      <c r="M21" s="456">
        <v>43.21</v>
      </c>
      <c r="N21" s="841">
        <f>+AVERAGE(D21:M21)</f>
        <v>43.190999999999995</v>
      </c>
      <c r="O21" s="842"/>
      <c r="P21" s="461" t="s">
        <v>1155</v>
      </c>
      <c r="T21" s="849">
        <f>+(T11/T17)*100</f>
        <v>1.4469224302001109</v>
      </c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3"/>
      <c r="AV21" s="363"/>
      <c r="AW21" s="363"/>
      <c r="AX21" s="363"/>
      <c r="AY21" s="363"/>
      <c r="AZ21" s="363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3"/>
      <c r="BS21" s="363"/>
      <c r="BT21" s="363"/>
      <c r="BU21" s="363"/>
      <c r="BV21" s="363"/>
      <c r="BW21" s="363"/>
      <c r="BX21" s="363"/>
      <c r="BY21" s="363"/>
      <c r="BZ21" s="363"/>
      <c r="CA21" s="363"/>
    </row>
    <row r="22" spans="1:79" s="446" customFormat="1">
      <c r="A22" s="837"/>
      <c r="B22" s="839"/>
      <c r="C22" s="455">
        <v>2</v>
      </c>
      <c r="D22" s="456">
        <v>43.17</v>
      </c>
      <c r="E22" s="456">
        <v>43.22</v>
      </c>
      <c r="F22" s="456">
        <v>43.17</v>
      </c>
      <c r="G22" s="456">
        <v>43.22</v>
      </c>
      <c r="H22" s="456">
        <v>43.19</v>
      </c>
      <c r="I22" s="456">
        <v>43.18</v>
      </c>
      <c r="J22" s="456">
        <v>43.2</v>
      </c>
      <c r="K22" s="456">
        <v>43.19</v>
      </c>
      <c r="L22" s="456">
        <v>43.17</v>
      </c>
      <c r="M22" s="456">
        <v>43.21</v>
      </c>
      <c r="N22" s="841">
        <f>+AVERAGE(D22:M22)</f>
        <v>43.191999999999993</v>
      </c>
      <c r="O22" s="842"/>
      <c r="P22" s="459" t="s">
        <v>1156</v>
      </c>
      <c r="Q22" s="460"/>
      <c r="R22" s="460"/>
      <c r="S22" s="460"/>
      <c r="T22" s="850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3"/>
      <c r="AV22" s="363"/>
      <c r="AW22" s="363"/>
      <c r="AX22" s="363"/>
      <c r="AY22" s="363"/>
      <c r="AZ22" s="363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3"/>
      <c r="BS22" s="363"/>
      <c r="BT22" s="363"/>
      <c r="BU22" s="363"/>
      <c r="BV22" s="363"/>
      <c r="BW22" s="363"/>
      <c r="BX22" s="363"/>
      <c r="BY22" s="363"/>
      <c r="BZ22" s="363"/>
      <c r="CA22" s="363"/>
    </row>
    <row r="23" spans="1:79" s="446" customFormat="1">
      <c r="A23" s="837"/>
      <c r="B23" s="839"/>
      <c r="C23" s="455">
        <v>3</v>
      </c>
      <c r="D23" s="456">
        <v>43.17</v>
      </c>
      <c r="E23" s="456">
        <v>43.22</v>
      </c>
      <c r="F23" s="456">
        <v>43.18</v>
      </c>
      <c r="G23" s="456">
        <v>43.22</v>
      </c>
      <c r="H23" s="456">
        <v>43.18</v>
      </c>
      <c r="I23" s="456">
        <v>43.18</v>
      </c>
      <c r="J23" s="456">
        <v>43.19</v>
      </c>
      <c r="K23" s="456">
        <v>43.19</v>
      </c>
      <c r="L23" s="456">
        <v>43.17</v>
      </c>
      <c r="M23" s="456">
        <v>43.21</v>
      </c>
      <c r="N23" s="841">
        <f>+AVERAGE(D23:M23)</f>
        <v>43.190999999999995</v>
      </c>
      <c r="O23" s="842"/>
      <c r="P23" s="461" t="s">
        <v>1157</v>
      </c>
      <c r="T23" s="851">
        <f>+(T13/T17)*100</f>
        <v>10.069278530866987</v>
      </c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3"/>
      <c r="AV23" s="363"/>
      <c r="AW23" s="363"/>
      <c r="AX23" s="363"/>
      <c r="AY23" s="363"/>
      <c r="AZ23" s="363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3"/>
      <c r="BS23" s="363"/>
      <c r="BT23" s="363"/>
      <c r="BU23" s="363"/>
      <c r="BV23" s="363"/>
      <c r="BW23" s="363"/>
      <c r="BX23" s="363"/>
      <c r="BY23" s="363"/>
      <c r="BZ23" s="363"/>
      <c r="CA23" s="363"/>
    </row>
    <row r="24" spans="1:79" s="446" customFormat="1">
      <c r="A24" s="837"/>
      <c r="B24" s="839"/>
      <c r="C24" s="462" t="s">
        <v>1158</v>
      </c>
      <c r="D24" s="463">
        <f t="shared" ref="D24:M24" si="4">+AVERAGE(D21:D23)</f>
        <v>43.169999999999995</v>
      </c>
      <c r="E24" s="463">
        <f t="shared" si="4"/>
        <v>43.22</v>
      </c>
      <c r="F24" s="463">
        <f t="shared" si="4"/>
        <v>43.176666666666669</v>
      </c>
      <c r="G24" s="463">
        <f t="shared" si="4"/>
        <v>43.22</v>
      </c>
      <c r="H24" s="463">
        <f t="shared" si="4"/>
        <v>43.183333333333337</v>
      </c>
      <c r="I24" s="463">
        <f t="shared" si="4"/>
        <v>43.18</v>
      </c>
      <c r="J24" s="463">
        <f t="shared" si="4"/>
        <v>43.193333333333328</v>
      </c>
      <c r="K24" s="463">
        <f t="shared" si="4"/>
        <v>43.19</v>
      </c>
      <c r="L24" s="463">
        <f t="shared" si="4"/>
        <v>43.169999999999995</v>
      </c>
      <c r="M24" s="463">
        <f t="shared" si="4"/>
        <v>43.21</v>
      </c>
      <c r="N24" s="841">
        <f>+AVERAGE(D24:M24)</f>
        <v>43.191333333333333</v>
      </c>
      <c r="O24" s="842"/>
      <c r="P24" s="459" t="s">
        <v>1159</v>
      </c>
      <c r="Q24" s="460"/>
      <c r="R24" s="460"/>
      <c r="S24" s="460"/>
      <c r="T24" s="852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3"/>
      <c r="AV24" s="363"/>
      <c r="AW24" s="363"/>
      <c r="AX24" s="363"/>
      <c r="AY24" s="363"/>
      <c r="AZ24" s="363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3"/>
      <c r="BS24" s="363"/>
      <c r="BT24" s="363"/>
      <c r="BU24" s="363"/>
      <c r="BV24" s="363"/>
      <c r="BW24" s="363"/>
      <c r="BX24" s="363"/>
      <c r="BY24" s="363"/>
      <c r="BZ24" s="363"/>
      <c r="CA24" s="363"/>
    </row>
    <row r="25" spans="1:79" s="446" customFormat="1">
      <c r="A25" s="837"/>
      <c r="B25" s="840"/>
      <c r="C25" s="462" t="s">
        <v>1160</v>
      </c>
      <c r="D25" s="464">
        <f t="shared" ref="D25:M25" si="5">+MAX(D21:D23)-MIN(D21:D23)</f>
        <v>0</v>
      </c>
      <c r="E25" s="464">
        <f t="shared" si="5"/>
        <v>0</v>
      </c>
      <c r="F25" s="464">
        <f t="shared" si="5"/>
        <v>9.9999999999980105E-3</v>
      </c>
      <c r="G25" s="464">
        <f t="shared" si="5"/>
        <v>0</v>
      </c>
      <c r="H25" s="464">
        <f t="shared" si="5"/>
        <v>9.9999999999980105E-3</v>
      </c>
      <c r="I25" s="464">
        <f t="shared" si="5"/>
        <v>0</v>
      </c>
      <c r="J25" s="464">
        <f t="shared" si="5"/>
        <v>1.0000000000005116E-2</v>
      </c>
      <c r="K25" s="464">
        <f t="shared" si="5"/>
        <v>0</v>
      </c>
      <c r="L25" s="464">
        <f t="shared" si="5"/>
        <v>0</v>
      </c>
      <c r="M25" s="464">
        <f t="shared" si="5"/>
        <v>0</v>
      </c>
      <c r="N25" s="841">
        <f>+AVERAGE(D25:M25)</f>
        <v>3.0000000000001137E-3</v>
      </c>
      <c r="O25" s="842"/>
      <c r="P25" s="457" t="s">
        <v>1161</v>
      </c>
      <c r="Q25" s="458"/>
      <c r="R25" s="458"/>
      <c r="S25" s="458"/>
      <c r="T25" s="849">
        <f>+(T15/T17)*100</f>
        <v>99.491756592532937</v>
      </c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363"/>
      <c r="AH25" s="363"/>
      <c r="AI25" s="363"/>
      <c r="AJ25" s="363"/>
      <c r="AK25" s="363"/>
      <c r="AL25" s="363"/>
      <c r="AM25" s="363"/>
      <c r="AN25" s="363"/>
      <c r="AO25" s="363"/>
      <c r="AP25" s="363"/>
      <c r="AQ25" s="363"/>
      <c r="AR25" s="363"/>
      <c r="AS25" s="363"/>
      <c r="AT25" s="363"/>
      <c r="AU25" s="363"/>
      <c r="AV25" s="363"/>
      <c r="AW25" s="363"/>
      <c r="AX25" s="363"/>
      <c r="AY25" s="363"/>
      <c r="AZ25" s="363"/>
      <c r="BA25" s="363"/>
      <c r="BB25" s="363"/>
      <c r="BC25" s="363"/>
      <c r="BD25" s="363"/>
      <c r="BE25" s="363"/>
      <c r="BF25" s="363"/>
      <c r="BG25" s="363"/>
      <c r="BH25" s="363"/>
      <c r="BI25" s="363"/>
      <c r="BJ25" s="363"/>
      <c r="BK25" s="363"/>
      <c r="BL25" s="363"/>
      <c r="BM25" s="363"/>
      <c r="BN25" s="363"/>
      <c r="BO25" s="363"/>
      <c r="BP25" s="363"/>
      <c r="BQ25" s="363"/>
      <c r="BR25" s="363"/>
      <c r="BS25" s="363"/>
      <c r="BT25" s="363"/>
      <c r="BU25" s="363"/>
      <c r="BV25" s="363"/>
      <c r="BW25" s="363"/>
      <c r="BX25" s="363"/>
      <c r="BY25" s="363"/>
      <c r="BZ25" s="363"/>
      <c r="CA25" s="363"/>
    </row>
    <row r="26" spans="1:79" s="446" customFormat="1">
      <c r="A26" s="465"/>
      <c r="B26" s="466"/>
      <c r="C26" s="466"/>
      <c r="D26" s="466"/>
      <c r="E26" s="466"/>
      <c r="F26" s="466"/>
      <c r="G26" s="466"/>
      <c r="H26" s="466"/>
      <c r="I26" s="466"/>
      <c r="J26" s="466"/>
      <c r="K26" s="466"/>
      <c r="L26" s="466"/>
      <c r="M26" s="466"/>
      <c r="N26" s="466"/>
      <c r="O26" s="467"/>
      <c r="P26" s="459" t="s">
        <v>1162</v>
      </c>
      <c r="Q26" s="460"/>
      <c r="R26" s="460"/>
      <c r="S26" s="460"/>
      <c r="T26" s="850"/>
      <c r="V26" s="363"/>
      <c r="W26" s="363"/>
      <c r="X26" s="363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363"/>
      <c r="AJ26" s="363"/>
      <c r="AK26" s="363"/>
      <c r="AL26" s="363"/>
      <c r="AM26" s="363"/>
      <c r="AN26" s="363"/>
      <c r="AO26" s="363"/>
      <c r="AP26" s="363"/>
      <c r="AQ26" s="363"/>
      <c r="AR26" s="363"/>
      <c r="AS26" s="363"/>
      <c r="AT26" s="363"/>
      <c r="AU26" s="363"/>
      <c r="AV26" s="363"/>
      <c r="AW26" s="363"/>
      <c r="AX26" s="363"/>
      <c r="AY26" s="363"/>
      <c r="AZ26" s="363"/>
      <c r="BA26" s="363"/>
      <c r="BB26" s="363"/>
      <c r="BC26" s="363"/>
      <c r="BD26" s="363"/>
      <c r="BE26" s="363"/>
      <c r="BF26" s="363"/>
      <c r="BG26" s="363"/>
      <c r="BH26" s="363"/>
      <c r="BI26" s="363"/>
      <c r="BJ26" s="363"/>
      <c r="BK26" s="363"/>
      <c r="BL26" s="363"/>
      <c r="BM26" s="363"/>
      <c r="BN26" s="363"/>
      <c r="BO26" s="363"/>
      <c r="BP26" s="363"/>
      <c r="BQ26" s="363"/>
      <c r="BR26" s="363"/>
      <c r="BS26" s="363"/>
      <c r="BT26" s="363"/>
      <c r="BU26" s="363"/>
      <c r="BV26" s="363"/>
      <c r="BW26" s="363"/>
      <c r="BX26" s="363"/>
      <c r="BY26" s="363"/>
      <c r="BZ26" s="363"/>
      <c r="CA26" s="363"/>
    </row>
    <row r="27" spans="1:79" s="446" customFormat="1">
      <c r="A27" s="855" t="s">
        <v>1163</v>
      </c>
      <c r="B27" s="856"/>
      <c r="C27" s="857"/>
      <c r="D27" s="853">
        <f t="shared" ref="D27:M27" si="6">+(D24+D18+D12)/3</f>
        <v>43.169999999999995</v>
      </c>
      <c r="E27" s="853">
        <f>+(E24+E18+E12)/3</f>
        <v>43.218888888888891</v>
      </c>
      <c r="F27" s="853">
        <f t="shared" si="6"/>
        <v>43.178888888888885</v>
      </c>
      <c r="G27" s="853">
        <f t="shared" si="6"/>
        <v>43.22</v>
      </c>
      <c r="H27" s="853">
        <f t="shared" si="6"/>
        <v>43.182222222222229</v>
      </c>
      <c r="I27" s="853">
        <f t="shared" si="6"/>
        <v>43.18</v>
      </c>
      <c r="J27" s="853">
        <f t="shared" si="6"/>
        <v>43.19222222222222</v>
      </c>
      <c r="K27" s="853">
        <f t="shared" si="6"/>
        <v>43.19</v>
      </c>
      <c r="L27" s="853">
        <f t="shared" si="6"/>
        <v>43.169999999999995</v>
      </c>
      <c r="M27" s="853">
        <f t="shared" si="6"/>
        <v>43.21</v>
      </c>
      <c r="N27" s="468" t="s">
        <v>1164</v>
      </c>
      <c r="O27" s="469">
        <f>AVERAGE(D27:M28)</f>
        <v>43.191222222222216</v>
      </c>
      <c r="P27" s="457" t="s">
        <v>1165</v>
      </c>
      <c r="Q27" s="458"/>
      <c r="R27" s="458"/>
      <c r="S27" s="470"/>
      <c r="T27" s="849">
        <f>1.41*T15/T13</f>
        <v>13.931820076824584</v>
      </c>
      <c r="V27" s="363"/>
      <c r="W27" s="363"/>
      <c r="X27" s="363"/>
      <c r="Y27" s="363"/>
      <c r="Z27" s="363"/>
      <c r="AA27" s="363"/>
      <c r="AB27" s="363"/>
      <c r="AC27" s="363"/>
      <c r="AD27" s="363"/>
      <c r="AE27" s="363"/>
      <c r="AF27" s="363"/>
      <c r="AG27" s="363"/>
      <c r="AH27" s="363"/>
      <c r="AI27" s="363"/>
      <c r="AJ27" s="363"/>
      <c r="AK27" s="363"/>
      <c r="AL27" s="363"/>
      <c r="AM27" s="363"/>
      <c r="AN27" s="363"/>
      <c r="AO27" s="363"/>
      <c r="AP27" s="363"/>
      <c r="AQ27" s="363"/>
      <c r="AR27" s="363"/>
      <c r="AS27" s="363"/>
      <c r="AT27" s="363"/>
      <c r="AU27" s="363"/>
      <c r="AV27" s="363"/>
      <c r="AW27" s="363"/>
      <c r="AX27" s="363"/>
      <c r="AY27" s="363"/>
      <c r="AZ27" s="363"/>
      <c r="BA27" s="363"/>
      <c r="BB27" s="363"/>
      <c r="BC27" s="363"/>
      <c r="BD27" s="363"/>
      <c r="BE27" s="363"/>
      <c r="BF27" s="363"/>
      <c r="BG27" s="363"/>
      <c r="BH27" s="363"/>
      <c r="BI27" s="363"/>
      <c r="BJ27" s="363"/>
      <c r="BK27" s="363"/>
      <c r="BL27" s="363"/>
      <c r="BM27" s="363"/>
      <c r="BN27" s="363"/>
      <c r="BO27" s="363"/>
      <c r="BP27" s="363"/>
      <c r="BQ27" s="363"/>
      <c r="BR27" s="363"/>
      <c r="BS27" s="363"/>
      <c r="BT27" s="363"/>
      <c r="BU27" s="363"/>
      <c r="BV27" s="363"/>
      <c r="BW27" s="363"/>
      <c r="BX27" s="363"/>
      <c r="BY27" s="363"/>
      <c r="BZ27" s="363"/>
      <c r="CA27" s="363"/>
    </row>
    <row r="28" spans="1:79" s="446" customFormat="1">
      <c r="A28" s="858"/>
      <c r="B28" s="859"/>
      <c r="C28" s="860"/>
      <c r="D28" s="854"/>
      <c r="E28" s="854"/>
      <c r="F28" s="854"/>
      <c r="G28" s="854"/>
      <c r="H28" s="854"/>
      <c r="I28" s="854"/>
      <c r="J28" s="854"/>
      <c r="K28" s="854"/>
      <c r="L28" s="854"/>
      <c r="M28" s="854"/>
      <c r="N28" s="468" t="s">
        <v>1166</v>
      </c>
      <c r="O28" s="469">
        <f>+MAX(D27:M28)-MIN(D27:M28)</f>
        <v>5.0000000000004263E-2</v>
      </c>
      <c r="P28" s="459" t="s">
        <v>1167</v>
      </c>
      <c r="Q28" s="460"/>
      <c r="R28" s="460"/>
      <c r="S28" s="471"/>
      <c r="T28" s="850"/>
      <c r="V28" s="363"/>
      <c r="W28" s="363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363"/>
      <c r="AN28" s="363"/>
      <c r="AO28" s="363"/>
      <c r="AP28" s="363"/>
      <c r="AQ28" s="363"/>
      <c r="AR28" s="363"/>
      <c r="AS28" s="363"/>
      <c r="AT28" s="363"/>
      <c r="AU28" s="363"/>
      <c r="AV28" s="363"/>
      <c r="AW28" s="363"/>
      <c r="AX28" s="363"/>
      <c r="AY28" s="363"/>
      <c r="AZ28" s="363"/>
      <c r="BA28" s="363"/>
      <c r="BB28" s="363"/>
      <c r="BC28" s="363"/>
      <c r="BD28" s="363"/>
      <c r="BE28" s="363"/>
      <c r="BF28" s="363"/>
      <c r="BG28" s="363"/>
      <c r="BH28" s="363"/>
      <c r="BI28" s="363"/>
      <c r="BJ28" s="363"/>
      <c r="BK28" s="363"/>
      <c r="BL28" s="363"/>
      <c r="BM28" s="363"/>
      <c r="BN28" s="363"/>
      <c r="BO28" s="363"/>
      <c r="BP28" s="363"/>
      <c r="BQ28" s="363"/>
      <c r="BR28" s="363"/>
      <c r="BS28" s="363"/>
      <c r="BT28" s="363"/>
      <c r="BU28" s="363"/>
      <c r="BV28" s="363"/>
      <c r="BW28" s="363"/>
      <c r="BX28" s="363"/>
      <c r="BY28" s="363"/>
      <c r="BZ28" s="363"/>
      <c r="CA28" s="363"/>
    </row>
    <row r="29" spans="1:79" s="446" customFormat="1">
      <c r="A29" s="870" t="s">
        <v>1168</v>
      </c>
      <c r="B29" s="871"/>
      <c r="C29" s="812"/>
      <c r="D29" s="872">
        <f>+(N25+N19+N13)/3</f>
        <v>2.6666666666668466E-3</v>
      </c>
      <c r="E29" s="873"/>
      <c r="F29" s="811" t="s">
        <v>1169</v>
      </c>
      <c r="G29" s="871"/>
      <c r="H29" s="812"/>
      <c r="I29" s="874">
        <f>+D29*F32</f>
        <v>6.8800000000004639E-3</v>
      </c>
      <c r="J29" s="874"/>
      <c r="K29" s="811" t="s">
        <v>1170</v>
      </c>
      <c r="L29" s="871"/>
      <c r="M29" s="812"/>
      <c r="N29" s="861">
        <f>+O27+(D32*D29)</f>
        <v>43.193950222222213</v>
      </c>
      <c r="O29" s="861"/>
      <c r="P29" s="457" t="s">
        <v>1143</v>
      </c>
      <c r="Q29" s="458"/>
      <c r="R29" s="458"/>
      <c r="S29" s="470"/>
      <c r="T29" s="849">
        <f>+(T13/M6)*100</f>
        <v>3.1839773809451</v>
      </c>
      <c r="U29" s="472"/>
      <c r="V29" s="363"/>
      <c r="W29" s="363"/>
      <c r="X29" s="363"/>
      <c r="Y29" s="363"/>
      <c r="Z29" s="363"/>
      <c r="AA29" s="363"/>
      <c r="AB29" s="363"/>
      <c r="AC29" s="363"/>
      <c r="AD29" s="363"/>
      <c r="AE29" s="363"/>
      <c r="AF29" s="363"/>
      <c r="AG29" s="363"/>
      <c r="AH29" s="363"/>
      <c r="AI29" s="363"/>
      <c r="AJ29" s="363"/>
      <c r="AK29" s="363"/>
      <c r="AL29" s="363"/>
      <c r="AM29" s="363"/>
      <c r="AN29" s="363"/>
      <c r="AO29" s="363"/>
      <c r="AP29" s="363"/>
      <c r="AQ29" s="363"/>
      <c r="AR29" s="363"/>
      <c r="AS29" s="363"/>
      <c r="AT29" s="363"/>
      <c r="AU29" s="363"/>
      <c r="AV29" s="363"/>
      <c r="AW29" s="363"/>
      <c r="AX29" s="363"/>
      <c r="AY29" s="363"/>
      <c r="AZ29" s="363"/>
      <c r="BA29" s="363"/>
      <c r="BB29" s="363"/>
      <c r="BC29" s="363"/>
      <c r="BD29" s="363"/>
      <c r="BE29" s="363"/>
      <c r="BF29" s="363"/>
      <c r="BG29" s="363"/>
      <c r="BH29" s="363"/>
      <c r="BI29" s="363"/>
      <c r="BJ29" s="363"/>
      <c r="BK29" s="363"/>
      <c r="BL29" s="363"/>
      <c r="BM29" s="363"/>
      <c r="BN29" s="363"/>
      <c r="BO29" s="363"/>
      <c r="BP29" s="363"/>
      <c r="BQ29" s="363"/>
      <c r="BR29" s="363"/>
      <c r="BS29" s="363"/>
      <c r="BT29" s="363"/>
      <c r="BU29" s="363"/>
      <c r="BV29" s="363"/>
      <c r="BW29" s="363"/>
      <c r="BX29" s="363"/>
      <c r="BY29" s="363"/>
      <c r="BZ29" s="363"/>
      <c r="CA29" s="363"/>
    </row>
    <row r="30" spans="1:79" s="446" customFormat="1" ht="15.75" thickBot="1">
      <c r="A30" s="862" t="s">
        <v>1171</v>
      </c>
      <c r="B30" s="863"/>
      <c r="C30" s="864"/>
      <c r="D30" s="865">
        <f>MAX(N12,N18,N24)-MIN(N12,N18,N24)</f>
        <v>3.3333333333729342E-4</v>
      </c>
      <c r="E30" s="866"/>
      <c r="F30" s="867" t="s">
        <v>1172</v>
      </c>
      <c r="G30" s="863"/>
      <c r="H30" s="864"/>
      <c r="I30" s="868">
        <f>+D29*E32</f>
        <v>0</v>
      </c>
      <c r="J30" s="868"/>
      <c r="K30" s="867" t="s">
        <v>1173</v>
      </c>
      <c r="L30" s="863"/>
      <c r="M30" s="864"/>
      <c r="N30" s="869">
        <f>+O27-(D32*D29)</f>
        <v>43.188494222222218</v>
      </c>
      <c r="O30" s="869"/>
      <c r="P30" s="459" t="s">
        <v>1174</v>
      </c>
      <c r="Q30" s="460"/>
      <c r="R30" s="460"/>
      <c r="S30" s="471"/>
      <c r="T30" s="850"/>
      <c r="V30" s="363"/>
      <c r="W30" s="363"/>
      <c r="X30" s="363"/>
      <c r="Y30" s="363"/>
      <c r="Z30" s="363"/>
      <c r="AA30" s="363"/>
      <c r="AB30" s="363"/>
      <c r="AC30" s="363"/>
      <c r="AD30" s="363"/>
      <c r="AE30" s="363"/>
      <c r="AF30" s="363"/>
      <c r="AG30" s="363"/>
      <c r="AH30" s="363"/>
      <c r="AI30" s="363"/>
      <c r="AJ30" s="363"/>
      <c r="AK30" s="363"/>
      <c r="AL30" s="363"/>
      <c r="AM30" s="363"/>
      <c r="AN30" s="363"/>
      <c r="AO30" s="363"/>
      <c r="AP30" s="363"/>
      <c r="AQ30" s="363"/>
      <c r="AR30" s="363"/>
      <c r="AS30" s="363"/>
      <c r="AT30" s="363"/>
      <c r="AU30" s="363"/>
      <c r="AV30" s="363"/>
      <c r="AW30" s="363"/>
      <c r="AX30" s="363"/>
      <c r="AY30" s="363"/>
      <c r="AZ30" s="363"/>
      <c r="BA30" s="363"/>
      <c r="BB30" s="363"/>
      <c r="BC30" s="363"/>
      <c r="BD30" s="363"/>
      <c r="BE30" s="363"/>
      <c r="BF30" s="363"/>
      <c r="BG30" s="363"/>
      <c r="BH30" s="363"/>
      <c r="BI30" s="363"/>
      <c r="BJ30" s="363"/>
      <c r="BK30" s="363"/>
      <c r="BL30" s="363"/>
      <c r="BM30" s="363"/>
      <c r="BN30" s="363"/>
      <c r="BO30" s="363"/>
      <c r="BP30" s="363"/>
      <c r="BQ30" s="363"/>
      <c r="BR30" s="363"/>
      <c r="BS30" s="363"/>
      <c r="BT30" s="363"/>
      <c r="BU30" s="363"/>
      <c r="BV30" s="363"/>
      <c r="BW30" s="363"/>
      <c r="BX30" s="363"/>
      <c r="BY30" s="363"/>
      <c r="BZ30" s="363"/>
      <c r="CA30" s="363"/>
    </row>
    <row r="31" spans="1:79" s="446" customFormat="1">
      <c r="A31" s="799" t="s">
        <v>1175</v>
      </c>
      <c r="B31" s="800"/>
      <c r="C31" s="800"/>
      <c r="D31" s="473" t="s">
        <v>327</v>
      </c>
      <c r="E31" s="473" t="s">
        <v>1176</v>
      </c>
      <c r="F31" s="473" t="s">
        <v>328</v>
      </c>
      <c r="G31" s="473" t="s">
        <v>374</v>
      </c>
      <c r="H31" s="473" t="s">
        <v>1177</v>
      </c>
      <c r="I31" s="473" t="s">
        <v>1178</v>
      </c>
      <c r="J31" s="879" t="s">
        <v>1179</v>
      </c>
      <c r="K31" s="879"/>
      <c r="L31" s="879"/>
      <c r="M31" s="879" t="s">
        <v>1180</v>
      </c>
      <c r="N31" s="879"/>
      <c r="O31" s="879"/>
      <c r="P31" s="457"/>
      <c r="Q31" s="458"/>
      <c r="R31" s="458"/>
      <c r="S31" s="458"/>
      <c r="T31" s="474"/>
      <c r="V31" s="363"/>
      <c r="W31" s="363"/>
      <c r="X31" s="363"/>
      <c r="Y31" s="363"/>
      <c r="Z31" s="363"/>
      <c r="AA31" s="363"/>
      <c r="AB31" s="363"/>
      <c r="AC31" s="363"/>
      <c r="AD31" s="363"/>
      <c r="AE31" s="363"/>
      <c r="AF31" s="363"/>
      <c r="AG31" s="363"/>
      <c r="AH31" s="363"/>
      <c r="AI31" s="363"/>
      <c r="AJ31" s="363"/>
      <c r="AK31" s="363"/>
      <c r="AL31" s="363"/>
      <c r="AM31" s="363"/>
      <c r="AN31" s="363"/>
      <c r="AO31" s="363"/>
      <c r="AP31" s="363"/>
      <c r="AQ31" s="363"/>
      <c r="AR31" s="363"/>
      <c r="AS31" s="363"/>
      <c r="AT31" s="363"/>
      <c r="AU31" s="363"/>
      <c r="AV31" s="363"/>
      <c r="AW31" s="363"/>
      <c r="AX31" s="363"/>
      <c r="AY31" s="363"/>
      <c r="AZ31" s="363"/>
      <c r="BA31" s="363"/>
      <c r="BB31" s="363"/>
      <c r="BC31" s="363"/>
      <c r="BD31" s="363"/>
      <c r="BE31" s="363"/>
      <c r="BF31" s="363"/>
      <c r="BG31" s="363"/>
      <c r="BH31" s="363"/>
      <c r="BI31" s="363"/>
      <c r="BJ31" s="363"/>
      <c r="BK31" s="363"/>
      <c r="BL31" s="363"/>
      <c r="BM31" s="363"/>
      <c r="BN31" s="363"/>
      <c r="BO31" s="363"/>
      <c r="BP31" s="363"/>
      <c r="BQ31" s="363"/>
      <c r="BR31" s="363"/>
      <c r="BS31" s="363"/>
      <c r="BT31" s="363"/>
      <c r="BU31" s="363"/>
      <c r="BV31" s="363"/>
      <c r="BW31" s="363"/>
      <c r="BX31" s="363"/>
      <c r="BY31" s="363"/>
      <c r="BZ31" s="363"/>
      <c r="CA31" s="363"/>
    </row>
    <row r="32" spans="1:79" s="446" customFormat="1" ht="15.75" thickBot="1">
      <c r="A32" s="862" t="s">
        <v>1181</v>
      </c>
      <c r="B32" s="863"/>
      <c r="C32" s="864"/>
      <c r="D32" s="506">
        <v>1.0229999999999999</v>
      </c>
      <c r="E32" s="506">
        <v>0</v>
      </c>
      <c r="F32" s="506">
        <v>2.58</v>
      </c>
      <c r="G32" s="506">
        <v>0.59079999999999999</v>
      </c>
      <c r="H32" s="506">
        <v>0.52310000000000001</v>
      </c>
      <c r="I32" s="506">
        <v>0.31459999999999999</v>
      </c>
      <c r="J32" s="880" t="s">
        <v>1182</v>
      </c>
      <c r="K32" s="880"/>
      <c r="L32" s="880"/>
      <c r="M32" s="880" t="s">
        <v>1183</v>
      </c>
      <c r="N32" s="880"/>
      <c r="O32" s="880"/>
      <c r="P32" s="475"/>
      <c r="Q32" s="447"/>
      <c r="R32" s="447"/>
      <c r="S32" s="447"/>
      <c r="T32" s="449"/>
      <c r="V32" s="363"/>
      <c r="W32" s="363"/>
      <c r="X32" s="363"/>
      <c r="Y32" s="363"/>
      <c r="Z32" s="363"/>
      <c r="AA32" s="363"/>
      <c r="AB32" s="363"/>
      <c r="AC32" s="363"/>
      <c r="AD32" s="363"/>
      <c r="AE32" s="363"/>
      <c r="AF32" s="363"/>
      <c r="AG32" s="363"/>
      <c r="AH32" s="363"/>
      <c r="AI32" s="363"/>
      <c r="AJ32" s="363"/>
      <c r="AK32" s="363"/>
      <c r="AL32" s="363"/>
      <c r="AM32" s="363"/>
      <c r="AN32" s="363"/>
      <c r="AO32" s="363"/>
      <c r="AP32" s="363"/>
      <c r="AQ32" s="363"/>
      <c r="AR32" s="363"/>
      <c r="AS32" s="363"/>
      <c r="AT32" s="363"/>
      <c r="AU32" s="363"/>
      <c r="AV32" s="363"/>
      <c r="AW32" s="363"/>
      <c r="AX32" s="363"/>
      <c r="AY32" s="363"/>
      <c r="AZ32" s="363"/>
      <c r="BA32" s="363"/>
      <c r="BB32" s="363"/>
      <c r="BC32" s="363"/>
      <c r="BD32" s="363"/>
      <c r="BE32" s="363"/>
      <c r="BF32" s="363"/>
      <c r="BG32" s="363"/>
      <c r="BH32" s="363"/>
      <c r="BI32" s="363"/>
      <c r="BJ32" s="363"/>
      <c r="BK32" s="363"/>
      <c r="BL32" s="363"/>
      <c r="BM32" s="363"/>
      <c r="BN32" s="363"/>
      <c r="BO32" s="363"/>
      <c r="BP32" s="363"/>
      <c r="BQ32" s="363"/>
      <c r="BR32" s="363"/>
      <c r="BS32" s="363"/>
      <c r="BT32" s="363"/>
      <c r="BU32" s="363"/>
      <c r="BV32" s="363"/>
      <c r="BW32" s="363"/>
      <c r="BX32" s="363"/>
      <c r="BY32" s="363"/>
      <c r="BZ32" s="363"/>
      <c r="CA32" s="363"/>
    </row>
    <row r="33" spans="1:79" s="446" customFormat="1" ht="16.5">
      <c r="A33" s="476" t="s">
        <v>1184</v>
      </c>
      <c r="B33" s="477"/>
      <c r="C33" s="477"/>
      <c r="D33" s="477"/>
      <c r="E33" s="477"/>
      <c r="F33" s="477"/>
      <c r="G33" s="477"/>
      <c r="H33" s="477"/>
      <c r="I33" s="477"/>
      <c r="J33" s="477"/>
      <c r="K33" s="477"/>
      <c r="L33" s="477"/>
      <c r="M33" s="477"/>
      <c r="N33" s="477"/>
      <c r="O33" s="477"/>
      <c r="P33" s="478"/>
      <c r="Q33" s="478"/>
      <c r="R33" s="478"/>
      <c r="S33" s="478"/>
      <c r="T33" s="479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363"/>
      <c r="AP33" s="363"/>
      <c r="AQ33" s="363"/>
      <c r="AR33" s="363"/>
      <c r="AS33" s="363"/>
      <c r="AT33" s="363"/>
      <c r="AU33" s="363"/>
      <c r="AV33" s="363"/>
      <c r="AW33" s="363"/>
      <c r="AX33" s="363"/>
      <c r="AY33" s="363"/>
      <c r="AZ33" s="363"/>
      <c r="BA33" s="363"/>
      <c r="BB33" s="363"/>
      <c r="BC33" s="363"/>
      <c r="BD33" s="363"/>
      <c r="BE33" s="363"/>
      <c r="BF33" s="363"/>
      <c r="BG33" s="363"/>
      <c r="BH33" s="363"/>
      <c r="BI33" s="363"/>
      <c r="BJ33" s="363"/>
      <c r="BK33" s="363"/>
      <c r="BL33" s="363"/>
      <c r="BM33" s="363"/>
      <c r="BN33" s="363"/>
      <c r="BO33" s="363"/>
      <c r="BP33" s="363"/>
      <c r="BQ33" s="363"/>
      <c r="BR33" s="363"/>
      <c r="BS33" s="363"/>
      <c r="BT33" s="363"/>
      <c r="BU33" s="363"/>
      <c r="BV33" s="363"/>
      <c r="BW33" s="363"/>
      <c r="BX33" s="363"/>
      <c r="BY33" s="363"/>
      <c r="BZ33" s="363"/>
      <c r="CA33" s="363"/>
    </row>
    <row r="34" spans="1:79" s="446" customFormat="1">
      <c r="A34" s="480"/>
      <c r="B34" s="481"/>
      <c r="C34" s="481"/>
      <c r="D34" s="481"/>
      <c r="E34" s="481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T34" s="482"/>
      <c r="V34" s="363"/>
      <c r="W34" s="363"/>
      <c r="X34" s="363"/>
      <c r="Y34" s="363"/>
      <c r="Z34" s="363"/>
      <c r="AA34" s="363"/>
      <c r="AB34" s="363"/>
      <c r="AC34" s="363"/>
      <c r="AD34" s="363"/>
      <c r="AE34" s="363"/>
      <c r="AF34" s="363"/>
      <c r="AG34" s="363"/>
      <c r="AH34" s="363"/>
      <c r="AI34" s="363"/>
      <c r="AJ34" s="363"/>
      <c r="AK34" s="363"/>
      <c r="AL34" s="363"/>
      <c r="AM34" s="363"/>
      <c r="AN34" s="363"/>
      <c r="AO34" s="363"/>
      <c r="AP34" s="363"/>
      <c r="AQ34" s="363"/>
      <c r="AR34" s="363"/>
      <c r="AS34" s="363"/>
      <c r="AT34" s="363"/>
      <c r="AU34" s="363"/>
      <c r="AV34" s="363"/>
      <c r="AW34" s="363"/>
      <c r="AX34" s="363"/>
      <c r="AY34" s="363"/>
      <c r="AZ34" s="363"/>
      <c r="BA34" s="363"/>
      <c r="BB34" s="363"/>
      <c r="BC34" s="363"/>
      <c r="BD34" s="363"/>
      <c r="BE34" s="363"/>
      <c r="BF34" s="363"/>
      <c r="BG34" s="363"/>
      <c r="BH34" s="363"/>
      <c r="BI34" s="363"/>
      <c r="BJ34" s="363"/>
      <c r="BK34" s="363"/>
      <c r="BL34" s="363"/>
      <c r="BM34" s="363"/>
      <c r="BN34" s="363"/>
      <c r="BO34" s="363"/>
      <c r="BP34" s="363"/>
      <c r="BQ34" s="363"/>
      <c r="BR34" s="363"/>
      <c r="BS34" s="363"/>
      <c r="BT34" s="363"/>
      <c r="BU34" s="363"/>
      <c r="BV34" s="363"/>
      <c r="BW34" s="363"/>
      <c r="BX34" s="363"/>
      <c r="BY34" s="363"/>
      <c r="BZ34" s="363"/>
      <c r="CA34" s="363"/>
    </row>
    <row r="35" spans="1:79" s="446" customFormat="1">
      <c r="A35" s="483"/>
      <c r="B35" s="484" t="s">
        <v>1185</v>
      </c>
      <c r="C35" s="485"/>
      <c r="D35" s="484" t="s">
        <v>1186</v>
      </c>
      <c r="E35" s="485"/>
      <c r="F35" s="484" t="s">
        <v>1187</v>
      </c>
      <c r="G35" s="485"/>
      <c r="H35" s="485"/>
      <c r="I35" s="485"/>
      <c r="J35" s="485"/>
      <c r="K35" s="485"/>
      <c r="L35" s="485"/>
      <c r="M35" s="485"/>
      <c r="N35" s="485"/>
      <c r="O35" s="485"/>
      <c r="P35" s="458" t="s">
        <v>1188</v>
      </c>
      <c r="Q35" s="458" t="s">
        <v>1189</v>
      </c>
      <c r="R35" s="458"/>
      <c r="S35" s="458"/>
      <c r="T35" s="474"/>
      <c r="V35" s="363"/>
      <c r="W35" s="363"/>
      <c r="X35" s="363"/>
      <c r="Y35" s="363"/>
      <c r="Z35" s="363"/>
      <c r="AA35" s="363"/>
      <c r="AB35" s="363"/>
      <c r="AC35" s="363"/>
      <c r="AD35" s="363"/>
      <c r="AE35" s="363"/>
      <c r="AF35" s="363"/>
      <c r="AG35" s="363"/>
      <c r="AH35" s="363"/>
      <c r="AI35" s="363"/>
      <c r="AJ35" s="363"/>
      <c r="AK35" s="363"/>
      <c r="AL35" s="363"/>
      <c r="AM35" s="363"/>
      <c r="AN35" s="363"/>
      <c r="AO35" s="363"/>
      <c r="AP35" s="363"/>
      <c r="AQ35" s="363"/>
      <c r="AR35" s="363"/>
      <c r="AS35" s="363"/>
      <c r="AT35" s="363"/>
      <c r="AU35" s="363"/>
      <c r="AV35" s="363"/>
      <c r="AW35" s="363"/>
      <c r="AX35" s="363"/>
      <c r="AY35" s="363"/>
      <c r="AZ35" s="363"/>
      <c r="BA35" s="363"/>
      <c r="BB35" s="363"/>
      <c r="BC35" s="363"/>
      <c r="BD35" s="363"/>
      <c r="BE35" s="363"/>
      <c r="BF35" s="363"/>
      <c r="BG35" s="363"/>
      <c r="BH35" s="363"/>
      <c r="BI35" s="363"/>
      <c r="BJ35" s="363"/>
      <c r="BK35" s="363"/>
      <c r="BL35" s="363"/>
      <c r="BM35" s="363"/>
      <c r="BN35" s="363"/>
      <c r="BO35" s="363"/>
      <c r="BP35" s="363"/>
      <c r="BQ35" s="363"/>
      <c r="BR35" s="363"/>
      <c r="BS35" s="363"/>
      <c r="BT35" s="363"/>
      <c r="BU35" s="363"/>
      <c r="BV35" s="363"/>
      <c r="BW35" s="363"/>
      <c r="BX35" s="363"/>
      <c r="BY35" s="363"/>
      <c r="BZ35" s="363"/>
      <c r="CA35" s="363"/>
    </row>
    <row r="36" spans="1:79" s="446" customFormat="1">
      <c r="A36" s="480"/>
      <c r="B36" s="481"/>
      <c r="C36" s="481"/>
      <c r="D36" s="486" t="s">
        <v>1190</v>
      </c>
      <c r="E36" s="481"/>
      <c r="F36" s="486" t="s">
        <v>1191</v>
      </c>
      <c r="G36" s="481"/>
      <c r="H36" s="481"/>
      <c r="I36" s="481"/>
      <c r="J36" s="481"/>
      <c r="K36" s="481"/>
      <c r="L36" s="481"/>
      <c r="M36" s="481"/>
      <c r="N36" s="481"/>
      <c r="O36" s="481"/>
      <c r="T36" s="482"/>
      <c r="V36" s="363"/>
      <c r="W36" s="363"/>
      <c r="X36" s="363"/>
      <c r="Y36" s="363"/>
      <c r="Z36" s="363"/>
      <c r="AA36" s="363"/>
      <c r="AB36" s="363"/>
      <c r="AC36" s="363"/>
      <c r="AD36" s="363"/>
      <c r="AE36" s="363"/>
      <c r="AF36" s="363"/>
      <c r="AG36" s="363"/>
      <c r="AH36" s="363"/>
      <c r="AI36" s="363"/>
      <c r="AJ36" s="363"/>
      <c r="AK36" s="363"/>
      <c r="AL36" s="363"/>
      <c r="AM36" s="363"/>
      <c r="AN36" s="363"/>
      <c r="AO36" s="363"/>
      <c r="AP36" s="363"/>
      <c r="AQ36" s="363"/>
      <c r="AR36" s="363"/>
      <c r="AS36" s="363"/>
      <c r="AT36" s="363"/>
      <c r="AU36" s="363"/>
      <c r="AV36" s="363"/>
      <c r="AW36" s="363"/>
      <c r="AX36" s="363"/>
      <c r="AY36" s="363"/>
      <c r="AZ36" s="363"/>
      <c r="BA36" s="363"/>
      <c r="BB36" s="363"/>
      <c r="BC36" s="363"/>
      <c r="BD36" s="363"/>
      <c r="BE36" s="363"/>
      <c r="BF36" s="363"/>
      <c r="BG36" s="363"/>
      <c r="BH36" s="363"/>
      <c r="BI36" s="363"/>
      <c r="BJ36" s="363"/>
      <c r="BK36" s="363"/>
      <c r="BL36" s="363"/>
      <c r="BM36" s="363"/>
      <c r="BN36" s="363"/>
      <c r="BO36" s="363"/>
      <c r="BP36" s="363"/>
      <c r="BQ36" s="363"/>
      <c r="BR36" s="363"/>
      <c r="BS36" s="363"/>
      <c r="BT36" s="363"/>
      <c r="BU36" s="363"/>
      <c r="BV36" s="363"/>
      <c r="BW36" s="363"/>
      <c r="BX36" s="363"/>
      <c r="BY36" s="363"/>
      <c r="BZ36" s="363"/>
      <c r="CA36" s="363"/>
    </row>
    <row r="37" spans="1:79" s="446" customFormat="1">
      <c r="A37" s="487"/>
      <c r="B37" s="488"/>
      <c r="C37" s="488"/>
      <c r="D37" s="489" t="s">
        <v>1192</v>
      </c>
      <c r="E37" s="488"/>
      <c r="F37" s="489" t="s">
        <v>1193</v>
      </c>
      <c r="G37" s="488"/>
      <c r="H37" s="488"/>
      <c r="I37" s="488"/>
      <c r="J37" s="488"/>
      <c r="K37" s="488"/>
      <c r="L37" s="488"/>
      <c r="M37" s="488"/>
      <c r="N37" s="488"/>
      <c r="O37" s="488"/>
      <c r="P37" s="460"/>
      <c r="Q37" s="460"/>
      <c r="R37" s="460"/>
      <c r="S37" s="460"/>
      <c r="T37" s="490"/>
      <c r="V37" s="363"/>
      <c r="W37" s="363"/>
      <c r="X37" s="363"/>
      <c r="Y37" s="363"/>
      <c r="Z37" s="363"/>
      <c r="AA37" s="363"/>
      <c r="AB37" s="363"/>
      <c r="AC37" s="363"/>
      <c r="AD37" s="363"/>
      <c r="AE37" s="363"/>
      <c r="AF37" s="363"/>
      <c r="AG37" s="363"/>
      <c r="AH37" s="363"/>
      <c r="AI37" s="363"/>
      <c r="AJ37" s="363"/>
      <c r="AK37" s="363"/>
      <c r="AL37" s="363"/>
      <c r="AM37" s="363"/>
      <c r="AN37" s="363"/>
      <c r="AO37" s="363"/>
      <c r="AP37" s="363"/>
      <c r="AQ37" s="363"/>
      <c r="AR37" s="363"/>
      <c r="AS37" s="363"/>
      <c r="AT37" s="363"/>
      <c r="AU37" s="363"/>
      <c r="AV37" s="363"/>
      <c r="AW37" s="363"/>
      <c r="AX37" s="363"/>
      <c r="AY37" s="363"/>
      <c r="AZ37" s="363"/>
      <c r="BA37" s="363"/>
      <c r="BB37" s="363"/>
      <c r="BC37" s="363"/>
      <c r="BD37" s="363"/>
      <c r="BE37" s="363"/>
      <c r="BF37" s="363"/>
      <c r="BG37" s="363"/>
      <c r="BH37" s="363"/>
      <c r="BI37" s="363"/>
      <c r="BJ37" s="363"/>
      <c r="BK37" s="363"/>
      <c r="BL37" s="363"/>
      <c r="BM37" s="363"/>
      <c r="BN37" s="363"/>
      <c r="BO37" s="363"/>
      <c r="BP37" s="363"/>
      <c r="BQ37" s="363"/>
      <c r="BR37" s="363"/>
      <c r="BS37" s="363"/>
      <c r="BT37" s="363"/>
      <c r="BU37" s="363"/>
      <c r="BV37" s="363"/>
      <c r="BW37" s="363"/>
      <c r="BX37" s="363"/>
      <c r="BY37" s="363"/>
      <c r="BZ37" s="363"/>
      <c r="CA37" s="363"/>
    </row>
    <row r="38" spans="1:79" s="446" customFormat="1">
      <c r="A38" s="483"/>
      <c r="B38" s="484" t="s">
        <v>1194</v>
      </c>
      <c r="C38" s="485"/>
      <c r="D38" s="484" t="s">
        <v>1195</v>
      </c>
      <c r="E38" s="485"/>
      <c r="F38" s="485"/>
      <c r="G38" s="485"/>
      <c r="H38" s="485"/>
      <c r="I38" s="485"/>
      <c r="J38" s="485"/>
      <c r="K38" s="485"/>
      <c r="L38" s="485"/>
      <c r="M38" s="485"/>
      <c r="N38" s="485"/>
      <c r="O38" s="485"/>
      <c r="P38" s="458" t="s">
        <v>1196</v>
      </c>
      <c r="Q38" s="458" t="s">
        <v>1197</v>
      </c>
      <c r="R38" s="458"/>
      <c r="S38" s="458"/>
      <c r="T38" s="474"/>
      <c r="V38" s="363"/>
      <c r="W38" s="363"/>
      <c r="X38" s="363"/>
      <c r="Y38" s="363"/>
      <c r="Z38" s="363"/>
      <c r="AA38" s="363"/>
      <c r="AB38" s="363"/>
      <c r="AC38" s="363"/>
      <c r="AD38" s="363"/>
      <c r="AE38" s="363"/>
      <c r="AF38" s="363"/>
      <c r="AG38" s="363"/>
      <c r="AH38" s="363"/>
      <c r="AI38" s="363"/>
      <c r="AJ38" s="363"/>
      <c r="AK38" s="363"/>
      <c r="AL38" s="363"/>
      <c r="AM38" s="363"/>
      <c r="AN38" s="363"/>
      <c r="AO38" s="363"/>
      <c r="AP38" s="363"/>
      <c r="AQ38" s="363"/>
      <c r="AR38" s="363"/>
      <c r="AS38" s="363"/>
      <c r="AT38" s="363"/>
      <c r="AU38" s="363"/>
      <c r="AV38" s="363"/>
      <c r="AW38" s="363"/>
      <c r="AX38" s="363"/>
      <c r="AY38" s="363"/>
      <c r="AZ38" s="363"/>
      <c r="BA38" s="363"/>
      <c r="BB38" s="363"/>
      <c r="BC38" s="363"/>
      <c r="BD38" s="363"/>
      <c r="BE38" s="363"/>
      <c r="BF38" s="363"/>
      <c r="BG38" s="363"/>
      <c r="BH38" s="363"/>
      <c r="BI38" s="363"/>
      <c r="BJ38" s="363"/>
      <c r="BK38" s="363"/>
      <c r="BL38" s="363"/>
      <c r="BM38" s="363"/>
      <c r="BN38" s="363"/>
      <c r="BO38" s="363"/>
      <c r="BP38" s="363"/>
      <c r="BQ38" s="363"/>
      <c r="BR38" s="363"/>
      <c r="BS38" s="363"/>
      <c r="BT38" s="363"/>
      <c r="BU38" s="363"/>
      <c r="BV38" s="363"/>
      <c r="BW38" s="363"/>
      <c r="BX38" s="363"/>
      <c r="BY38" s="363"/>
      <c r="BZ38" s="363"/>
      <c r="CA38" s="363"/>
    </row>
    <row r="39" spans="1:79" s="446" customFormat="1">
      <c r="A39" s="480"/>
      <c r="B39" s="481"/>
      <c r="C39" s="481"/>
      <c r="D39" s="481"/>
      <c r="E39" s="481"/>
      <c r="F39" s="481"/>
      <c r="G39" s="481"/>
      <c r="H39" s="481"/>
      <c r="I39" s="481"/>
      <c r="J39" s="481"/>
      <c r="K39" s="481"/>
      <c r="L39" s="481"/>
      <c r="M39" s="481"/>
      <c r="N39" s="481"/>
      <c r="O39" s="481"/>
      <c r="T39" s="482"/>
      <c r="V39" s="363"/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  <c r="AH39" s="363"/>
      <c r="AI39" s="363"/>
      <c r="AJ39" s="363"/>
      <c r="AK39" s="363"/>
      <c r="AL39" s="363"/>
      <c r="AM39" s="363"/>
      <c r="AN39" s="363"/>
      <c r="AO39" s="363"/>
      <c r="AP39" s="363"/>
      <c r="AQ39" s="363"/>
      <c r="AR39" s="363"/>
      <c r="AS39" s="363"/>
      <c r="AT39" s="363"/>
      <c r="AU39" s="363"/>
      <c r="AV39" s="363"/>
      <c r="AW39" s="363"/>
      <c r="AX39" s="363"/>
      <c r="AY39" s="363"/>
      <c r="AZ39" s="363"/>
      <c r="BA39" s="363"/>
      <c r="BB39" s="363"/>
      <c r="BC39" s="363"/>
      <c r="BD39" s="363"/>
      <c r="BE39" s="363"/>
      <c r="BF39" s="363"/>
      <c r="BG39" s="363"/>
      <c r="BH39" s="363"/>
      <c r="BI39" s="363"/>
      <c r="BJ39" s="363"/>
      <c r="BK39" s="363"/>
      <c r="BL39" s="363"/>
      <c r="BM39" s="363"/>
      <c r="BN39" s="363"/>
      <c r="BO39" s="363"/>
      <c r="BP39" s="363"/>
      <c r="BQ39" s="363"/>
      <c r="BR39" s="363"/>
      <c r="BS39" s="363"/>
      <c r="BT39" s="363"/>
      <c r="BU39" s="363"/>
      <c r="BV39" s="363"/>
      <c r="BW39" s="363"/>
      <c r="BX39" s="363"/>
      <c r="BY39" s="363"/>
      <c r="BZ39" s="363"/>
      <c r="CA39" s="363"/>
    </row>
    <row r="40" spans="1:79" s="446" customFormat="1">
      <c r="A40" s="487"/>
      <c r="B40" s="488"/>
      <c r="C40" s="488"/>
      <c r="D40" s="488"/>
      <c r="E40" s="488"/>
      <c r="F40" s="488"/>
      <c r="G40" s="488"/>
      <c r="H40" s="488"/>
      <c r="I40" s="488"/>
      <c r="J40" s="488"/>
      <c r="K40" s="488"/>
      <c r="L40" s="488"/>
      <c r="M40" s="488"/>
      <c r="N40" s="488"/>
      <c r="O40" s="488"/>
      <c r="P40" s="460"/>
      <c r="Q40" s="460"/>
      <c r="R40" s="460"/>
      <c r="S40" s="460"/>
      <c r="T40" s="490"/>
      <c r="V40" s="363"/>
      <c r="W40" s="363"/>
      <c r="X40" s="363"/>
      <c r="Y40" s="363"/>
      <c r="Z40" s="363"/>
      <c r="AA40" s="363"/>
      <c r="AB40" s="363"/>
      <c r="AC40" s="363"/>
      <c r="AD40" s="363"/>
      <c r="AE40" s="363"/>
      <c r="AF40" s="363"/>
      <c r="AG40" s="363"/>
      <c r="AH40" s="363"/>
      <c r="AI40" s="363"/>
      <c r="AJ40" s="363"/>
      <c r="AK40" s="363"/>
      <c r="AL40" s="363"/>
      <c r="AM40" s="363"/>
      <c r="AN40" s="363"/>
      <c r="AO40" s="363"/>
      <c r="AP40" s="363"/>
      <c r="AQ40" s="363"/>
      <c r="AR40" s="363"/>
      <c r="AS40" s="363"/>
      <c r="AT40" s="363"/>
      <c r="AU40" s="363"/>
      <c r="AV40" s="363"/>
      <c r="AW40" s="363"/>
      <c r="AX40" s="363"/>
      <c r="AY40" s="363"/>
      <c r="AZ40" s="363"/>
      <c r="BA40" s="363"/>
      <c r="BB40" s="363"/>
      <c r="BC40" s="363"/>
      <c r="BD40" s="363"/>
      <c r="BE40" s="363"/>
      <c r="BF40" s="363"/>
      <c r="BG40" s="363"/>
      <c r="BH40" s="363"/>
      <c r="BI40" s="363"/>
      <c r="BJ40" s="363"/>
      <c r="BK40" s="363"/>
      <c r="BL40" s="363"/>
      <c r="BM40" s="363"/>
      <c r="BN40" s="363"/>
      <c r="BO40" s="363"/>
      <c r="BP40" s="363"/>
      <c r="BQ40" s="363"/>
      <c r="BR40" s="363"/>
      <c r="BS40" s="363"/>
      <c r="BT40" s="363"/>
      <c r="BU40" s="363"/>
      <c r="BV40" s="363"/>
      <c r="BW40" s="363"/>
      <c r="BX40" s="363"/>
      <c r="BY40" s="363"/>
      <c r="BZ40" s="363"/>
      <c r="CA40" s="363"/>
    </row>
    <row r="41" spans="1:79" s="446" customFormat="1">
      <c r="A41" s="483"/>
      <c r="B41" s="484" t="s">
        <v>1198</v>
      </c>
      <c r="C41" s="485"/>
      <c r="D41" s="484" t="s">
        <v>1199</v>
      </c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58" t="s">
        <v>1196</v>
      </c>
      <c r="Q41" s="458" t="s">
        <v>1197</v>
      </c>
      <c r="R41" s="458"/>
      <c r="S41" s="458"/>
      <c r="T41" s="474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  <c r="AJ41" s="363"/>
      <c r="AK41" s="363"/>
      <c r="AL41" s="363"/>
      <c r="AM41" s="363"/>
      <c r="AN41" s="363"/>
      <c r="AO41" s="363"/>
      <c r="AP41" s="363"/>
      <c r="AQ41" s="363"/>
      <c r="AR41" s="363"/>
      <c r="AS41" s="363"/>
      <c r="AT41" s="363"/>
      <c r="AU41" s="363"/>
      <c r="AV41" s="363"/>
      <c r="AW41" s="363"/>
      <c r="AX41" s="363"/>
      <c r="AY41" s="363"/>
      <c r="AZ41" s="363"/>
      <c r="BA41" s="363"/>
      <c r="BB41" s="363"/>
      <c r="BC41" s="363"/>
      <c r="BD41" s="363"/>
      <c r="BE41" s="363"/>
      <c r="BF41" s="363"/>
      <c r="BG41" s="363"/>
      <c r="BH41" s="363"/>
      <c r="BI41" s="363"/>
      <c r="BJ41" s="363"/>
      <c r="BK41" s="363"/>
      <c r="BL41" s="363"/>
      <c r="BM41" s="363"/>
      <c r="BN41" s="363"/>
      <c r="BO41" s="363"/>
      <c r="BP41" s="363"/>
      <c r="BQ41" s="363"/>
      <c r="BR41" s="363"/>
      <c r="BS41" s="363"/>
      <c r="BT41" s="363"/>
      <c r="BU41" s="363"/>
      <c r="BV41" s="363"/>
      <c r="BW41" s="363"/>
      <c r="BX41" s="363"/>
      <c r="BY41" s="363"/>
      <c r="BZ41" s="363"/>
      <c r="CA41" s="363"/>
    </row>
    <row r="42" spans="1:79" s="446" customFormat="1">
      <c r="A42" s="480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481"/>
      <c r="M42" s="481"/>
      <c r="N42" s="481"/>
      <c r="O42" s="481"/>
      <c r="T42" s="482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  <c r="AK42" s="363"/>
      <c r="AL42" s="363"/>
      <c r="AM42" s="363"/>
      <c r="AN42" s="363"/>
      <c r="AO42" s="363"/>
      <c r="AP42" s="363"/>
      <c r="AQ42" s="363"/>
      <c r="AR42" s="363"/>
      <c r="AS42" s="363"/>
      <c r="AT42" s="363"/>
      <c r="AU42" s="363"/>
      <c r="AV42" s="363"/>
      <c r="AW42" s="363"/>
      <c r="AX42" s="363"/>
      <c r="AY42" s="363"/>
      <c r="AZ42" s="363"/>
      <c r="BA42" s="363"/>
      <c r="BB42" s="363"/>
      <c r="BC42" s="363"/>
      <c r="BD42" s="363"/>
      <c r="BE42" s="363"/>
      <c r="BF42" s="363"/>
      <c r="BG42" s="363"/>
      <c r="BH42" s="363"/>
      <c r="BI42" s="363"/>
      <c r="BJ42" s="363"/>
      <c r="BK42" s="363"/>
      <c r="BL42" s="363"/>
      <c r="BM42" s="363"/>
      <c r="BN42" s="363"/>
      <c r="BO42" s="363"/>
      <c r="BP42" s="363"/>
      <c r="BQ42" s="363"/>
      <c r="BR42" s="363"/>
      <c r="BS42" s="363"/>
      <c r="BT42" s="363"/>
      <c r="BU42" s="363"/>
      <c r="BV42" s="363"/>
      <c r="BW42" s="363"/>
      <c r="BX42" s="363"/>
      <c r="BY42" s="363"/>
      <c r="BZ42" s="363"/>
      <c r="CA42" s="363"/>
    </row>
    <row r="43" spans="1:79" s="446" customFormat="1">
      <c r="A43" s="487"/>
      <c r="B43" s="488"/>
      <c r="C43" s="488"/>
      <c r="D43" s="488"/>
      <c r="E43" s="488"/>
      <c r="F43" s="488"/>
      <c r="G43" s="488"/>
      <c r="H43" s="488"/>
      <c r="I43" s="488"/>
      <c r="J43" s="488"/>
      <c r="K43" s="488"/>
      <c r="L43" s="488"/>
      <c r="M43" s="488"/>
      <c r="N43" s="488"/>
      <c r="O43" s="488"/>
      <c r="P43" s="460"/>
      <c r="Q43" s="460"/>
      <c r="R43" s="460"/>
      <c r="S43" s="460"/>
      <c r="T43" s="490"/>
      <c r="V43" s="363"/>
      <c r="W43" s="363"/>
      <c r="X43" s="363"/>
      <c r="Y43" s="363"/>
      <c r="Z43" s="363"/>
      <c r="AA43" s="363"/>
      <c r="AB43" s="363"/>
      <c r="AC43" s="363"/>
      <c r="AD43" s="363"/>
      <c r="AE43" s="363"/>
      <c r="AF43" s="363"/>
      <c r="AG43" s="363"/>
      <c r="AH43" s="363"/>
      <c r="AI43" s="363"/>
      <c r="AJ43" s="363"/>
      <c r="AK43" s="363"/>
      <c r="AL43" s="363"/>
      <c r="AM43" s="363"/>
      <c r="AN43" s="363"/>
      <c r="AO43" s="363"/>
      <c r="AP43" s="363"/>
      <c r="AQ43" s="363"/>
      <c r="AR43" s="363"/>
      <c r="AS43" s="363"/>
      <c r="AT43" s="363"/>
      <c r="AU43" s="363"/>
      <c r="AV43" s="363"/>
      <c r="AW43" s="363"/>
      <c r="AX43" s="363"/>
      <c r="AY43" s="363"/>
      <c r="AZ43" s="363"/>
      <c r="BA43" s="363"/>
      <c r="BB43" s="363"/>
      <c r="BC43" s="363"/>
      <c r="BD43" s="363"/>
      <c r="BE43" s="363"/>
      <c r="BF43" s="363"/>
      <c r="BG43" s="363"/>
      <c r="BH43" s="363"/>
      <c r="BI43" s="363"/>
      <c r="BJ43" s="363"/>
      <c r="BK43" s="363"/>
      <c r="BL43" s="363"/>
      <c r="BM43" s="363"/>
      <c r="BN43" s="363"/>
      <c r="BO43" s="363"/>
      <c r="BP43" s="363"/>
      <c r="BQ43" s="363"/>
      <c r="BR43" s="363"/>
      <c r="BS43" s="363"/>
      <c r="BT43" s="363"/>
      <c r="BU43" s="363"/>
      <c r="BV43" s="363"/>
      <c r="BW43" s="363"/>
      <c r="BX43" s="363"/>
      <c r="BY43" s="363"/>
      <c r="BZ43" s="363"/>
      <c r="CA43" s="363"/>
    </row>
    <row r="44" spans="1:79" s="446" customFormat="1">
      <c r="A44" s="483"/>
      <c r="B44" s="484" t="s">
        <v>1200</v>
      </c>
      <c r="C44" s="485"/>
      <c r="D44" s="484" t="s">
        <v>1201</v>
      </c>
      <c r="E44" s="485"/>
      <c r="F44" s="485"/>
      <c r="G44" s="485"/>
      <c r="H44" s="485"/>
      <c r="I44" s="485"/>
      <c r="J44" s="485"/>
      <c r="K44" s="485"/>
      <c r="L44" s="485"/>
      <c r="M44" s="485"/>
      <c r="N44" s="485"/>
      <c r="O44" s="485"/>
      <c r="P44" s="458" t="s">
        <v>1196</v>
      </c>
      <c r="Q44" s="458" t="s">
        <v>1197</v>
      </c>
      <c r="R44" s="458"/>
      <c r="S44" s="458"/>
      <c r="T44" s="474"/>
      <c r="V44" s="363"/>
      <c r="W44" s="363"/>
      <c r="X44" s="363"/>
      <c r="Y44" s="363"/>
      <c r="Z44" s="363"/>
      <c r="AA44" s="363"/>
      <c r="AB44" s="363"/>
      <c r="AC44" s="363"/>
      <c r="AD44" s="363"/>
      <c r="AE44" s="363"/>
      <c r="AF44" s="363"/>
      <c r="AG44" s="363"/>
      <c r="AH44" s="363"/>
      <c r="AI44" s="363"/>
      <c r="AJ44" s="363"/>
      <c r="AK44" s="363"/>
      <c r="AL44" s="363"/>
      <c r="AM44" s="363"/>
      <c r="AN44" s="363"/>
      <c r="AO44" s="363"/>
      <c r="AP44" s="363"/>
      <c r="AQ44" s="363"/>
      <c r="AR44" s="363"/>
      <c r="AS44" s="363"/>
      <c r="AT44" s="363"/>
      <c r="AU44" s="363"/>
      <c r="AV44" s="363"/>
      <c r="AW44" s="363"/>
      <c r="AX44" s="363"/>
      <c r="AY44" s="363"/>
      <c r="AZ44" s="363"/>
      <c r="BA44" s="363"/>
      <c r="BB44" s="363"/>
      <c r="BC44" s="363"/>
      <c r="BD44" s="363"/>
      <c r="BE44" s="363"/>
      <c r="BF44" s="363"/>
      <c r="BG44" s="363"/>
      <c r="BH44" s="363"/>
      <c r="BI44" s="363"/>
      <c r="BJ44" s="363"/>
      <c r="BK44" s="363"/>
      <c r="BL44" s="363"/>
      <c r="BM44" s="363"/>
      <c r="BN44" s="363"/>
      <c r="BO44" s="363"/>
      <c r="BP44" s="363"/>
      <c r="BQ44" s="363"/>
      <c r="BR44" s="363"/>
      <c r="BS44" s="363"/>
      <c r="BT44" s="363"/>
      <c r="BU44" s="363"/>
      <c r="BV44" s="363"/>
      <c r="BW44" s="363"/>
      <c r="BX44" s="363"/>
      <c r="BY44" s="363"/>
      <c r="BZ44" s="363"/>
      <c r="CA44" s="363"/>
    </row>
    <row r="45" spans="1:79" s="446" customFormat="1">
      <c r="A45" s="480"/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481"/>
      <c r="M45" s="481"/>
      <c r="N45" s="481"/>
      <c r="O45" s="481"/>
      <c r="T45" s="482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  <c r="AJ45" s="363"/>
      <c r="AK45" s="363"/>
      <c r="AL45" s="363"/>
      <c r="AM45" s="363"/>
      <c r="AN45" s="363"/>
      <c r="AO45" s="363"/>
      <c r="AP45" s="363"/>
      <c r="AQ45" s="363"/>
      <c r="AR45" s="363"/>
      <c r="AS45" s="363"/>
      <c r="AT45" s="363"/>
      <c r="AU45" s="363"/>
      <c r="AV45" s="363"/>
      <c r="AW45" s="363"/>
      <c r="AX45" s="363"/>
      <c r="AY45" s="363"/>
      <c r="AZ45" s="363"/>
      <c r="BA45" s="363"/>
      <c r="BB45" s="363"/>
      <c r="BC45" s="363"/>
      <c r="BD45" s="363"/>
      <c r="BE45" s="363"/>
      <c r="BF45" s="363"/>
      <c r="BG45" s="363"/>
      <c r="BH45" s="363"/>
      <c r="BI45" s="363"/>
      <c r="BJ45" s="363"/>
      <c r="BK45" s="363"/>
      <c r="BL45" s="363"/>
      <c r="BM45" s="363"/>
      <c r="BN45" s="363"/>
      <c r="BO45" s="363"/>
      <c r="BP45" s="363"/>
      <c r="BQ45" s="363"/>
      <c r="BR45" s="363"/>
      <c r="BS45" s="363"/>
      <c r="BT45" s="363"/>
      <c r="BU45" s="363"/>
      <c r="BV45" s="363"/>
      <c r="BW45" s="363"/>
      <c r="BX45" s="363"/>
      <c r="BY45" s="363"/>
      <c r="BZ45" s="363"/>
      <c r="CA45" s="363"/>
    </row>
    <row r="46" spans="1:79" s="446" customFormat="1">
      <c r="A46" s="487"/>
      <c r="B46" s="488"/>
      <c r="C46" s="488"/>
      <c r="D46" s="488"/>
      <c r="E46" s="488"/>
      <c r="F46" s="488"/>
      <c r="G46" s="488"/>
      <c r="H46" s="488"/>
      <c r="I46" s="488"/>
      <c r="J46" s="488"/>
      <c r="K46" s="488"/>
      <c r="L46" s="488"/>
      <c r="M46" s="488"/>
      <c r="N46" s="488"/>
      <c r="O46" s="488"/>
      <c r="P46" s="460"/>
      <c r="Q46" s="460"/>
      <c r="R46" s="460"/>
      <c r="S46" s="460"/>
      <c r="T46" s="490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  <c r="AJ46" s="363"/>
      <c r="AK46" s="363"/>
      <c r="AL46" s="363"/>
      <c r="AM46" s="363"/>
      <c r="AN46" s="363"/>
      <c r="AO46" s="363"/>
      <c r="AP46" s="363"/>
      <c r="AQ46" s="363"/>
      <c r="AR46" s="363"/>
      <c r="AS46" s="363"/>
      <c r="AT46" s="363"/>
      <c r="AU46" s="363"/>
      <c r="AV46" s="363"/>
      <c r="AW46" s="363"/>
      <c r="AX46" s="363"/>
      <c r="AY46" s="363"/>
      <c r="AZ46" s="363"/>
      <c r="BA46" s="363"/>
      <c r="BB46" s="363"/>
      <c r="BC46" s="363"/>
      <c r="BD46" s="363"/>
      <c r="BE46" s="363"/>
      <c r="BF46" s="363"/>
      <c r="BG46" s="363"/>
      <c r="BH46" s="363"/>
      <c r="BI46" s="363"/>
      <c r="BJ46" s="363"/>
      <c r="BK46" s="363"/>
      <c r="BL46" s="363"/>
      <c r="BM46" s="363"/>
      <c r="BN46" s="363"/>
      <c r="BO46" s="363"/>
      <c r="BP46" s="363"/>
      <c r="BQ46" s="363"/>
      <c r="BR46" s="363"/>
      <c r="BS46" s="363"/>
      <c r="BT46" s="363"/>
      <c r="BU46" s="363"/>
      <c r="BV46" s="363"/>
      <c r="BW46" s="363"/>
      <c r="BX46" s="363"/>
      <c r="BY46" s="363"/>
      <c r="BZ46" s="363"/>
      <c r="CA46" s="363"/>
    </row>
    <row r="47" spans="1:79" s="446" customFormat="1">
      <c r="A47" s="483" t="s">
        <v>1202</v>
      </c>
      <c r="B47" s="485"/>
      <c r="C47" s="485"/>
      <c r="D47" s="458" t="s">
        <v>1189</v>
      </c>
      <c r="E47" s="485"/>
      <c r="F47" s="485"/>
      <c r="G47" s="485"/>
      <c r="H47" s="485"/>
      <c r="I47" s="485"/>
      <c r="J47" s="485"/>
      <c r="K47" s="485"/>
      <c r="L47" s="485"/>
      <c r="M47" s="485"/>
      <c r="N47" s="485"/>
      <c r="O47" s="485"/>
      <c r="P47" s="458"/>
      <c r="Q47" s="458"/>
      <c r="R47" s="458"/>
      <c r="S47" s="458"/>
      <c r="T47" s="474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  <c r="BM47" s="363"/>
      <c r="BN47" s="363"/>
      <c r="BO47" s="363"/>
      <c r="BP47" s="363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</row>
    <row r="48" spans="1:79" s="446" customFormat="1">
      <c r="A48" s="487"/>
      <c r="B48" s="488"/>
      <c r="C48" s="488"/>
      <c r="D48" s="488"/>
      <c r="E48" s="488"/>
      <c r="F48" s="488"/>
      <c r="G48" s="488"/>
      <c r="H48" s="488"/>
      <c r="I48" s="488"/>
      <c r="J48" s="488"/>
      <c r="K48" s="488"/>
      <c r="L48" s="488"/>
      <c r="M48" s="488"/>
      <c r="N48" s="488"/>
      <c r="O48" s="488"/>
      <c r="P48" s="460"/>
      <c r="Q48" s="460"/>
      <c r="R48" s="460"/>
      <c r="S48" s="460"/>
      <c r="T48" s="490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  <c r="AS48" s="363"/>
      <c r="AT48" s="363"/>
      <c r="AU48" s="363"/>
      <c r="AV48" s="363"/>
      <c r="AW48" s="363"/>
      <c r="AX48" s="363"/>
      <c r="AY48" s="363"/>
      <c r="AZ48" s="363"/>
      <c r="BA48" s="363"/>
      <c r="BB48" s="363"/>
      <c r="BC48" s="363"/>
      <c r="BD48" s="363"/>
      <c r="BE48" s="363"/>
      <c r="BF48" s="363"/>
      <c r="BG48" s="363"/>
      <c r="BH48" s="363"/>
      <c r="BI48" s="363"/>
      <c r="BJ48" s="363"/>
      <c r="BK48" s="363"/>
      <c r="BL48" s="363"/>
      <c r="BM48" s="363"/>
      <c r="BN48" s="363"/>
      <c r="BO48" s="363"/>
      <c r="BP48" s="363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</row>
    <row r="49" spans="1:79" s="446" customFormat="1">
      <c r="A49" s="480"/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481"/>
      <c r="N49" s="481"/>
      <c r="O49" s="481"/>
      <c r="T49" s="482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</row>
    <row r="50" spans="1:79" s="446" customFormat="1" ht="15.75" thickBot="1">
      <c r="A50" s="491"/>
      <c r="B50" s="492"/>
      <c r="C50" s="492"/>
      <c r="D50" s="492" t="s">
        <v>1203</v>
      </c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47" t="s">
        <v>1204</v>
      </c>
      <c r="Q50" s="447" t="s">
        <v>1205</v>
      </c>
      <c r="R50" s="447"/>
      <c r="S50" s="447"/>
      <c r="T50" s="449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</row>
    <row r="51" spans="1:79" s="446" customFormat="1">
      <c r="A51" s="481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V51" s="363"/>
      <c r="W51" s="363"/>
      <c r="X51" s="363"/>
      <c r="Y51" s="363"/>
      <c r="Z51" s="363"/>
      <c r="AA51" s="363"/>
      <c r="AB51" s="363"/>
      <c r="AC51" s="363"/>
      <c r="AD51" s="363"/>
      <c r="AE51" s="363"/>
      <c r="AF51" s="363"/>
      <c r="AG51" s="363"/>
      <c r="AH51" s="363"/>
      <c r="AI51" s="363"/>
      <c r="AJ51" s="363"/>
      <c r="AK51" s="363"/>
      <c r="AL51" s="363"/>
      <c r="AM51" s="363"/>
      <c r="AN51" s="363"/>
      <c r="AO51" s="363"/>
      <c r="AP51" s="363"/>
      <c r="AQ51" s="363"/>
      <c r="AR51" s="363"/>
      <c r="AS51" s="363"/>
      <c r="AT51" s="363"/>
      <c r="AU51" s="363"/>
      <c r="AV51" s="363"/>
      <c r="AW51" s="363"/>
      <c r="AX51" s="363"/>
      <c r="AY51" s="363"/>
      <c r="AZ51" s="363"/>
      <c r="BA51" s="363"/>
      <c r="BB51" s="363"/>
      <c r="BC51" s="363"/>
      <c r="BD51" s="363"/>
      <c r="BE51" s="363"/>
      <c r="BF51" s="363"/>
      <c r="BG51" s="363"/>
      <c r="BH51" s="363"/>
      <c r="BI51" s="363"/>
      <c r="BJ51" s="363"/>
      <c r="BK51" s="363"/>
      <c r="BL51" s="363"/>
      <c r="BM51" s="363"/>
      <c r="BN51" s="363"/>
      <c r="BO51" s="363"/>
      <c r="BP51" s="363"/>
      <c r="BQ51" s="363"/>
      <c r="BR51" s="363"/>
      <c r="BS51" s="363"/>
      <c r="BT51" s="363"/>
      <c r="BU51" s="363"/>
      <c r="BV51" s="363"/>
      <c r="BW51" s="363"/>
      <c r="BX51" s="363"/>
      <c r="BY51" s="363"/>
      <c r="BZ51" s="363"/>
      <c r="CA51" s="363"/>
    </row>
    <row r="52" spans="1:79" s="446" customFormat="1" ht="15.75" thickBot="1">
      <c r="A52" s="492"/>
      <c r="B52" s="492"/>
      <c r="C52" s="492"/>
      <c r="D52" s="492"/>
      <c r="E52" s="492"/>
      <c r="F52" s="492"/>
      <c r="G52" s="492"/>
      <c r="H52" s="492"/>
      <c r="I52" s="492"/>
      <c r="J52" s="492"/>
      <c r="K52" s="492"/>
      <c r="L52" s="492"/>
      <c r="M52" s="492"/>
      <c r="N52" s="492"/>
      <c r="O52" s="492"/>
      <c r="P52" s="447"/>
      <c r="Q52" s="447"/>
      <c r="R52" s="447"/>
      <c r="S52" s="447"/>
      <c r="T52" s="447"/>
      <c r="V52" s="363"/>
      <c r="W52" s="363"/>
      <c r="X52" s="363"/>
      <c r="Y52" s="363"/>
      <c r="Z52" s="363"/>
      <c r="AA52" s="363"/>
      <c r="AB52" s="363"/>
      <c r="AC52" s="363"/>
      <c r="AD52" s="363"/>
      <c r="AE52" s="363"/>
      <c r="AF52" s="363"/>
      <c r="AG52" s="363"/>
      <c r="AH52" s="363"/>
      <c r="AI52" s="363"/>
      <c r="AJ52" s="363"/>
      <c r="AK52" s="363"/>
      <c r="AL52" s="363"/>
      <c r="AM52" s="363"/>
      <c r="AN52" s="363"/>
      <c r="AO52" s="363"/>
      <c r="AP52" s="363"/>
      <c r="AQ52" s="363"/>
      <c r="AR52" s="363"/>
      <c r="AS52" s="363"/>
      <c r="AT52" s="363"/>
      <c r="AU52" s="363"/>
      <c r="AV52" s="363"/>
      <c r="AW52" s="363"/>
      <c r="AX52" s="363"/>
      <c r="AY52" s="363"/>
      <c r="AZ52" s="363"/>
      <c r="BA52" s="363"/>
      <c r="BB52" s="363"/>
      <c r="BC52" s="363"/>
      <c r="BD52" s="363"/>
      <c r="BE52" s="363"/>
      <c r="BF52" s="363"/>
      <c r="BG52" s="363"/>
      <c r="BH52" s="363"/>
      <c r="BI52" s="363"/>
      <c r="BJ52" s="363"/>
      <c r="BK52" s="363"/>
      <c r="BL52" s="363"/>
      <c r="BM52" s="363"/>
      <c r="BN52" s="363"/>
      <c r="BO52" s="363"/>
      <c r="BP52" s="363"/>
      <c r="BQ52" s="363"/>
      <c r="BR52" s="363"/>
      <c r="BS52" s="363"/>
      <c r="BT52" s="363"/>
      <c r="BU52" s="363"/>
      <c r="BV52" s="363"/>
      <c r="BW52" s="363"/>
      <c r="BX52" s="363"/>
      <c r="BY52" s="363"/>
      <c r="BZ52" s="363"/>
      <c r="CA52" s="363"/>
    </row>
    <row r="53" spans="1:79" s="446" customFormat="1" ht="18">
      <c r="A53" s="875" t="s">
        <v>1206</v>
      </c>
      <c r="B53" s="876"/>
      <c r="C53" s="876"/>
      <c r="D53" s="876"/>
      <c r="E53" s="876"/>
      <c r="F53" s="876"/>
      <c r="G53" s="876"/>
      <c r="H53" s="876"/>
      <c r="I53" s="876"/>
      <c r="J53" s="876"/>
      <c r="K53" s="876"/>
      <c r="L53" s="876"/>
      <c r="M53" s="876"/>
      <c r="N53" s="876"/>
      <c r="O53" s="876"/>
      <c r="P53" s="876"/>
      <c r="Q53" s="876"/>
      <c r="R53" s="876"/>
      <c r="S53" s="876"/>
      <c r="T53" s="877"/>
      <c r="V53" s="363"/>
      <c r="W53" s="363"/>
      <c r="X53" s="363"/>
      <c r="Y53" s="363"/>
      <c r="Z53" s="363"/>
      <c r="AA53" s="363"/>
      <c r="AB53" s="363"/>
      <c r="AC53" s="363"/>
      <c r="AD53" s="363"/>
      <c r="AE53" s="363"/>
      <c r="AF53" s="363"/>
      <c r="AG53" s="363"/>
      <c r="AH53" s="363"/>
      <c r="AI53" s="363"/>
      <c r="AJ53" s="363"/>
      <c r="AK53" s="363"/>
      <c r="AL53" s="363"/>
      <c r="AM53" s="363"/>
      <c r="AN53" s="363"/>
      <c r="AO53" s="363"/>
      <c r="AP53" s="363"/>
      <c r="AQ53" s="363"/>
      <c r="AR53" s="363"/>
      <c r="AS53" s="363"/>
      <c r="AT53" s="363"/>
      <c r="AU53" s="363"/>
      <c r="AV53" s="363"/>
      <c r="AW53" s="363"/>
      <c r="AX53" s="363"/>
      <c r="AY53" s="363"/>
      <c r="AZ53" s="363"/>
      <c r="BA53" s="363"/>
      <c r="BB53" s="363"/>
      <c r="BC53" s="363"/>
      <c r="BD53" s="363"/>
      <c r="BE53" s="363"/>
      <c r="BF53" s="363"/>
      <c r="BG53" s="363"/>
      <c r="BH53" s="363"/>
      <c r="BI53" s="363"/>
      <c r="BJ53" s="363"/>
      <c r="BK53" s="363"/>
      <c r="BL53" s="363"/>
      <c r="BM53" s="363"/>
      <c r="BN53" s="363"/>
      <c r="BO53" s="363"/>
      <c r="BP53" s="363"/>
      <c r="BQ53" s="363"/>
      <c r="BR53" s="363"/>
      <c r="BS53" s="363"/>
      <c r="BT53" s="363"/>
      <c r="BU53" s="363"/>
      <c r="BV53" s="363"/>
      <c r="BW53" s="363"/>
      <c r="BX53" s="363"/>
      <c r="BY53" s="363"/>
      <c r="BZ53" s="363"/>
      <c r="CA53" s="363"/>
    </row>
    <row r="54" spans="1:79" s="446" customFormat="1">
      <c r="A54" s="870" t="s">
        <v>1207</v>
      </c>
      <c r="B54" s="871"/>
      <c r="C54" s="871"/>
      <c r="D54" s="871"/>
      <c r="E54" s="871"/>
      <c r="F54" s="871"/>
      <c r="G54" s="871"/>
      <c r="H54" s="871"/>
      <c r="I54" s="871"/>
      <c r="J54" s="878"/>
      <c r="K54" s="870" t="s">
        <v>1208</v>
      </c>
      <c r="L54" s="871"/>
      <c r="M54" s="871"/>
      <c r="N54" s="871"/>
      <c r="O54" s="871"/>
      <c r="P54" s="871"/>
      <c r="Q54" s="871"/>
      <c r="R54" s="871"/>
      <c r="S54" s="871"/>
      <c r="T54" s="878"/>
      <c r="V54" s="363"/>
      <c r="W54" s="363"/>
      <c r="X54" s="363"/>
      <c r="Y54" s="363"/>
      <c r="Z54" s="363"/>
      <c r="AA54" s="363"/>
      <c r="AB54" s="363"/>
      <c r="AC54" s="363"/>
      <c r="AD54" s="363"/>
      <c r="AE54" s="363"/>
      <c r="AF54" s="363"/>
      <c r="AG54" s="363"/>
      <c r="AH54" s="363"/>
      <c r="AI54" s="363"/>
      <c r="AJ54" s="363"/>
      <c r="AK54" s="363"/>
      <c r="AL54" s="363"/>
      <c r="AM54" s="363"/>
      <c r="AN54" s="363"/>
      <c r="AO54" s="363"/>
      <c r="AP54" s="363"/>
      <c r="AQ54" s="363"/>
      <c r="AR54" s="363"/>
      <c r="AS54" s="363"/>
      <c r="AT54" s="363"/>
      <c r="AU54" s="363"/>
      <c r="AV54" s="363"/>
      <c r="AW54" s="363"/>
      <c r="AX54" s="363"/>
      <c r="AY54" s="363"/>
      <c r="AZ54" s="363"/>
      <c r="BA54" s="363"/>
      <c r="BB54" s="363"/>
      <c r="BC54" s="363"/>
      <c r="BD54" s="363"/>
      <c r="BE54" s="363"/>
      <c r="BF54" s="363"/>
      <c r="BG54" s="363"/>
      <c r="BH54" s="363"/>
      <c r="BI54" s="363"/>
      <c r="BJ54" s="363"/>
      <c r="BK54" s="363"/>
      <c r="BL54" s="363"/>
      <c r="BM54" s="363"/>
      <c r="BN54" s="363"/>
      <c r="BO54" s="363"/>
      <c r="BP54" s="363"/>
      <c r="BQ54" s="363"/>
      <c r="BR54" s="363"/>
      <c r="BS54" s="363"/>
      <c r="BT54" s="363"/>
      <c r="BU54" s="363"/>
      <c r="BV54" s="363"/>
      <c r="BW54" s="363"/>
      <c r="BX54" s="363"/>
      <c r="BY54" s="363"/>
      <c r="BZ54" s="363"/>
      <c r="CA54" s="363"/>
    </row>
    <row r="55" spans="1:79" s="446" customFormat="1">
      <c r="A55" s="465"/>
      <c r="J55" s="482"/>
      <c r="T55" s="482"/>
      <c r="V55" s="363"/>
      <c r="W55" s="363"/>
      <c r="X55" s="363"/>
      <c r="Y55" s="363"/>
      <c r="Z55" s="363"/>
      <c r="AA55" s="363"/>
      <c r="AB55" s="363"/>
      <c r="AC55" s="363"/>
      <c r="AD55" s="363"/>
      <c r="AE55" s="363"/>
      <c r="AF55" s="363"/>
      <c r="AG55" s="363"/>
      <c r="AH55" s="363"/>
      <c r="AI55" s="363"/>
      <c r="AJ55" s="363"/>
      <c r="AK55" s="363"/>
      <c r="AL55" s="363"/>
      <c r="AM55" s="363"/>
      <c r="AN55" s="363"/>
      <c r="AO55" s="363"/>
      <c r="AP55" s="363"/>
      <c r="AQ55" s="363"/>
      <c r="AR55" s="363"/>
      <c r="AS55" s="363"/>
      <c r="AT55" s="363"/>
      <c r="AU55" s="363"/>
      <c r="AV55" s="363"/>
      <c r="AW55" s="363"/>
      <c r="AX55" s="363"/>
      <c r="AY55" s="363"/>
      <c r="AZ55" s="363"/>
      <c r="BA55" s="363"/>
      <c r="BB55" s="363"/>
      <c r="BC55" s="363"/>
      <c r="BD55" s="363"/>
      <c r="BE55" s="363"/>
      <c r="BF55" s="363"/>
      <c r="BG55" s="363"/>
      <c r="BH55" s="363"/>
      <c r="BI55" s="363"/>
      <c r="BJ55" s="363"/>
      <c r="BK55" s="363"/>
      <c r="BL55" s="363"/>
      <c r="BM55" s="363"/>
      <c r="BN55" s="363"/>
      <c r="BO55" s="363"/>
      <c r="BP55" s="363"/>
      <c r="BQ55" s="363"/>
      <c r="BR55" s="363"/>
      <c r="BS55" s="363"/>
      <c r="BT55" s="363"/>
      <c r="BU55" s="363"/>
      <c r="BV55" s="363"/>
      <c r="BW55" s="363"/>
      <c r="BX55" s="363"/>
      <c r="BY55" s="363"/>
      <c r="BZ55" s="363"/>
      <c r="CA55" s="363"/>
    </row>
    <row r="56" spans="1:79" s="446" customFormat="1">
      <c r="A56" s="465"/>
      <c r="J56" s="482"/>
      <c r="T56" s="482"/>
      <c r="V56" s="363"/>
      <c r="W56" s="363"/>
      <c r="X56" s="363"/>
      <c r="Y56" s="363"/>
      <c r="Z56" s="363"/>
      <c r="AA56" s="363"/>
      <c r="AB56" s="363"/>
      <c r="AC56" s="363"/>
      <c r="AD56" s="363"/>
      <c r="AE56" s="363"/>
      <c r="AF56" s="363"/>
      <c r="AG56" s="363"/>
      <c r="AH56" s="363"/>
      <c r="AI56" s="363"/>
      <c r="AJ56" s="363"/>
      <c r="AK56" s="363"/>
      <c r="AL56" s="363"/>
      <c r="AM56" s="363"/>
      <c r="AN56" s="363"/>
      <c r="AO56" s="363"/>
      <c r="AP56" s="363"/>
      <c r="AQ56" s="363"/>
      <c r="AR56" s="363"/>
      <c r="AS56" s="363"/>
      <c r="AT56" s="363"/>
      <c r="AU56" s="363"/>
      <c r="AV56" s="363"/>
      <c r="AW56" s="363"/>
      <c r="AX56" s="363"/>
      <c r="AY56" s="363"/>
      <c r="AZ56" s="363"/>
      <c r="BA56" s="363"/>
      <c r="BB56" s="363"/>
      <c r="BC56" s="363"/>
      <c r="BD56" s="363"/>
      <c r="BE56" s="363"/>
      <c r="BF56" s="363"/>
      <c r="BG56" s="363"/>
      <c r="BH56" s="363"/>
      <c r="BI56" s="363"/>
      <c r="BJ56" s="363"/>
      <c r="BK56" s="363"/>
      <c r="BL56" s="363"/>
      <c r="BM56" s="363"/>
      <c r="BN56" s="363"/>
      <c r="BO56" s="363"/>
      <c r="BP56" s="363"/>
      <c r="BQ56" s="363"/>
      <c r="BR56" s="363"/>
      <c r="BS56" s="363"/>
      <c r="BT56" s="363"/>
      <c r="BU56" s="363"/>
      <c r="BV56" s="363"/>
      <c r="BW56" s="363"/>
      <c r="BX56" s="363"/>
      <c r="BY56" s="363"/>
      <c r="BZ56" s="363"/>
      <c r="CA56" s="363"/>
    </row>
    <row r="57" spans="1:79" s="446" customFormat="1">
      <c r="A57" s="465"/>
      <c r="J57" s="482"/>
      <c r="T57" s="482"/>
      <c r="V57" s="363"/>
      <c r="W57" s="363"/>
      <c r="X57" s="363"/>
      <c r="Y57" s="363"/>
      <c r="Z57" s="363"/>
      <c r="AA57" s="363"/>
      <c r="AB57" s="363"/>
      <c r="AC57" s="363"/>
      <c r="AD57" s="363"/>
      <c r="AE57" s="363"/>
      <c r="AF57" s="363"/>
      <c r="AG57" s="363"/>
      <c r="AH57" s="363"/>
      <c r="AI57" s="363"/>
      <c r="AJ57" s="363"/>
      <c r="AK57" s="363"/>
      <c r="AL57" s="363"/>
      <c r="AM57" s="363"/>
      <c r="AN57" s="363"/>
      <c r="AO57" s="363"/>
      <c r="AP57" s="363"/>
      <c r="AQ57" s="363"/>
      <c r="AR57" s="363"/>
      <c r="AS57" s="363"/>
      <c r="AT57" s="363"/>
      <c r="AU57" s="363"/>
      <c r="AV57" s="363"/>
      <c r="AW57" s="363"/>
      <c r="AX57" s="363"/>
      <c r="AY57" s="363"/>
      <c r="AZ57" s="363"/>
      <c r="BA57" s="363"/>
      <c r="BB57" s="363"/>
      <c r="BC57" s="363"/>
      <c r="BD57" s="363"/>
      <c r="BE57" s="363"/>
      <c r="BF57" s="363"/>
      <c r="BG57" s="363"/>
      <c r="BH57" s="363"/>
      <c r="BI57" s="363"/>
      <c r="BJ57" s="363"/>
      <c r="BK57" s="363"/>
      <c r="BL57" s="363"/>
      <c r="BM57" s="363"/>
      <c r="BN57" s="363"/>
      <c r="BO57" s="363"/>
      <c r="BP57" s="363"/>
      <c r="BQ57" s="363"/>
      <c r="BR57" s="363"/>
      <c r="BS57" s="363"/>
      <c r="BT57" s="363"/>
      <c r="BU57" s="363"/>
      <c r="BV57" s="363"/>
      <c r="BW57" s="363"/>
      <c r="BX57" s="363"/>
      <c r="BY57" s="363"/>
      <c r="BZ57" s="363"/>
      <c r="CA57" s="363"/>
    </row>
    <row r="58" spans="1:79" s="446" customFormat="1">
      <c r="A58" s="465"/>
      <c r="J58" s="482"/>
      <c r="T58" s="482"/>
      <c r="V58" s="363"/>
      <c r="W58" s="363"/>
      <c r="X58" s="363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363"/>
      <c r="AJ58" s="363"/>
      <c r="AK58" s="363"/>
      <c r="AL58" s="363"/>
      <c r="AM58" s="363"/>
      <c r="AN58" s="363"/>
      <c r="AO58" s="363"/>
      <c r="AP58" s="363"/>
      <c r="AQ58" s="363"/>
      <c r="AR58" s="363"/>
      <c r="AS58" s="363"/>
      <c r="AT58" s="363"/>
      <c r="AU58" s="363"/>
      <c r="AV58" s="363"/>
      <c r="AW58" s="363"/>
      <c r="AX58" s="363"/>
      <c r="AY58" s="363"/>
      <c r="AZ58" s="363"/>
      <c r="BA58" s="363"/>
      <c r="BB58" s="363"/>
      <c r="BC58" s="363"/>
      <c r="BD58" s="363"/>
      <c r="BE58" s="363"/>
      <c r="BF58" s="363"/>
      <c r="BG58" s="363"/>
      <c r="BH58" s="363"/>
      <c r="BI58" s="363"/>
      <c r="BJ58" s="363"/>
      <c r="BK58" s="363"/>
      <c r="BL58" s="363"/>
      <c r="BM58" s="363"/>
      <c r="BN58" s="363"/>
      <c r="BO58" s="363"/>
      <c r="BP58" s="363"/>
      <c r="BQ58" s="363"/>
      <c r="BR58" s="363"/>
      <c r="BS58" s="363"/>
      <c r="BT58" s="363"/>
      <c r="BU58" s="363"/>
      <c r="BV58" s="363"/>
      <c r="BW58" s="363"/>
      <c r="BX58" s="363"/>
      <c r="BY58" s="363"/>
      <c r="BZ58" s="363"/>
      <c r="CA58" s="363"/>
    </row>
    <row r="59" spans="1:79" s="446" customFormat="1">
      <c r="A59" s="465"/>
      <c r="J59" s="482"/>
      <c r="T59" s="482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3"/>
      <c r="AN59" s="363"/>
      <c r="AO59" s="363"/>
      <c r="AP59" s="363"/>
      <c r="AQ59" s="363"/>
      <c r="AR59" s="363"/>
      <c r="AS59" s="363"/>
      <c r="AT59" s="363"/>
      <c r="AU59" s="363"/>
      <c r="AV59" s="363"/>
      <c r="AW59" s="363"/>
      <c r="AX59" s="363"/>
      <c r="AY59" s="363"/>
      <c r="AZ59" s="363"/>
      <c r="BA59" s="363"/>
      <c r="BB59" s="363"/>
      <c r="BC59" s="363"/>
      <c r="BD59" s="363"/>
      <c r="BE59" s="363"/>
      <c r="BF59" s="363"/>
      <c r="BG59" s="363"/>
      <c r="BH59" s="363"/>
      <c r="BI59" s="363"/>
      <c r="BJ59" s="363"/>
      <c r="BK59" s="363"/>
      <c r="BL59" s="363"/>
      <c r="BM59" s="363"/>
      <c r="BN59" s="363"/>
      <c r="BO59" s="363"/>
      <c r="BP59" s="363"/>
      <c r="BQ59" s="363"/>
      <c r="BR59" s="363"/>
      <c r="BS59" s="363"/>
      <c r="BT59" s="363"/>
      <c r="BU59" s="363"/>
      <c r="BV59" s="363"/>
      <c r="BW59" s="363"/>
      <c r="BX59" s="363"/>
      <c r="BY59" s="363"/>
      <c r="BZ59" s="363"/>
      <c r="CA59" s="363"/>
    </row>
    <row r="60" spans="1:79" s="446" customFormat="1">
      <c r="A60" s="465"/>
      <c r="J60" s="482"/>
      <c r="T60" s="482"/>
      <c r="V60" s="363"/>
      <c r="W60" s="363"/>
      <c r="X60" s="363"/>
      <c r="Y60" s="363"/>
      <c r="Z60" s="363"/>
      <c r="AA60" s="363"/>
      <c r="AB60" s="363"/>
      <c r="AC60" s="363"/>
      <c r="AD60" s="363"/>
      <c r="AE60" s="363"/>
      <c r="AF60" s="363"/>
      <c r="AG60" s="363"/>
      <c r="AH60" s="363"/>
      <c r="AI60" s="363"/>
      <c r="AJ60" s="363"/>
      <c r="AK60" s="363"/>
      <c r="AL60" s="363"/>
      <c r="AM60" s="363"/>
      <c r="AN60" s="363"/>
      <c r="AO60" s="363"/>
      <c r="AP60" s="363"/>
      <c r="AQ60" s="363"/>
      <c r="AR60" s="363"/>
      <c r="AS60" s="363"/>
      <c r="AT60" s="363"/>
      <c r="AU60" s="363"/>
      <c r="AV60" s="363"/>
      <c r="AW60" s="363"/>
      <c r="AX60" s="363"/>
      <c r="AY60" s="363"/>
      <c r="AZ60" s="363"/>
      <c r="BA60" s="363"/>
      <c r="BB60" s="363"/>
      <c r="BC60" s="363"/>
      <c r="BD60" s="363"/>
      <c r="BE60" s="363"/>
      <c r="BF60" s="363"/>
      <c r="BG60" s="363"/>
      <c r="BH60" s="363"/>
      <c r="BI60" s="363"/>
      <c r="BJ60" s="363"/>
      <c r="BK60" s="363"/>
      <c r="BL60" s="363"/>
      <c r="BM60" s="363"/>
      <c r="BN60" s="363"/>
      <c r="BO60" s="363"/>
      <c r="BP60" s="363"/>
      <c r="BQ60" s="363"/>
      <c r="BR60" s="363"/>
      <c r="BS60" s="363"/>
      <c r="BT60" s="363"/>
      <c r="BU60" s="363"/>
      <c r="BV60" s="363"/>
      <c r="BW60" s="363"/>
      <c r="BX60" s="363"/>
      <c r="BY60" s="363"/>
      <c r="BZ60" s="363"/>
      <c r="CA60" s="363"/>
    </row>
    <row r="61" spans="1:79" s="446" customFormat="1">
      <c r="A61" s="465"/>
      <c r="J61" s="482"/>
      <c r="T61" s="482"/>
      <c r="V61" s="363"/>
      <c r="W61" s="363"/>
      <c r="X61" s="363"/>
      <c r="Y61" s="363"/>
      <c r="Z61" s="363"/>
      <c r="AA61" s="363"/>
      <c r="AB61" s="363"/>
      <c r="AC61" s="363"/>
      <c r="AD61" s="363"/>
      <c r="AE61" s="363"/>
      <c r="AF61" s="363"/>
      <c r="AG61" s="363"/>
      <c r="AH61" s="363"/>
      <c r="AI61" s="363"/>
      <c r="AJ61" s="363"/>
      <c r="AK61" s="363"/>
      <c r="AL61" s="363"/>
      <c r="AM61" s="363"/>
      <c r="AN61" s="363"/>
      <c r="AO61" s="363"/>
      <c r="AP61" s="363"/>
      <c r="AQ61" s="363"/>
      <c r="AR61" s="363"/>
      <c r="AS61" s="363"/>
      <c r="AT61" s="363"/>
      <c r="AU61" s="363"/>
      <c r="AV61" s="363"/>
      <c r="AW61" s="363"/>
      <c r="AX61" s="363"/>
      <c r="AY61" s="363"/>
      <c r="AZ61" s="363"/>
      <c r="BA61" s="363"/>
      <c r="BB61" s="363"/>
      <c r="BC61" s="363"/>
      <c r="BD61" s="363"/>
      <c r="BE61" s="363"/>
      <c r="BF61" s="363"/>
      <c r="BG61" s="363"/>
      <c r="BH61" s="363"/>
      <c r="BI61" s="363"/>
      <c r="BJ61" s="363"/>
      <c r="BK61" s="363"/>
      <c r="BL61" s="363"/>
      <c r="BM61" s="363"/>
      <c r="BN61" s="363"/>
      <c r="BO61" s="363"/>
      <c r="BP61" s="363"/>
      <c r="BQ61" s="363"/>
      <c r="BR61" s="363"/>
      <c r="BS61" s="363"/>
      <c r="BT61" s="363"/>
      <c r="BU61" s="363"/>
      <c r="BV61" s="363"/>
      <c r="BW61" s="363"/>
      <c r="BX61" s="363"/>
      <c r="BY61" s="363"/>
      <c r="BZ61" s="363"/>
      <c r="CA61" s="363"/>
    </row>
    <row r="62" spans="1:79" s="446" customFormat="1">
      <c r="A62" s="465"/>
      <c r="J62" s="482"/>
      <c r="T62" s="482"/>
      <c r="V62" s="363"/>
      <c r="W62" s="363"/>
      <c r="X62" s="363"/>
      <c r="Y62" s="363"/>
      <c r="Z62" s="363"/>
      <c r="AA62" s="363"/>
      <c r="AB62" s="363"/>
      <c r="AC62" s="363"/>
      <c r="AD62" s="363"/>
      <c r="AE62" s="363"/>
      <c r="AF62" s="363"/>
      <c r="AG62" s="363"/>
      <c r="AH62" s="363"/>
      <c r="AI62" s="363"/>
      <c r="AJ62" s="363"/>
      <c r="AK62" s="363"/>
      <c r="AL62" s="363"/>
      <c r="AM62" s="363"/>
      <c r="AN62" s="363"/>
      <c r="AO62" s="363"/>
      <c r="AP62" s="363"/>
      <c r="AQ62" s="363"/>
      <c r="AR62" s="363"/>
      <c r="AS62" s="363"/>
      <c r="AT62" s="363"/>
      <c r="AU62" s="363"/>
      <c r="AV62" s="363"/>
      <c r="AW62" s="363"/>
      <c r="AX62" s="363"/>
      <c r="AY62" s="363"/>
      <c r="AZ62" s="363"/>
      <c r="BA62" s="363"/>
      <c r="BB62" s="363"/>
      <c r="BC62" s="363"/>
      <c r="BD62" s="363"/>
      <c r="BE62" s="363"/>
      <c r="BF62" s="363"/>
      <c r="BG62" s="363"/>
      <c r="BH62" s="363"/>
      <c r="BI62" s="363"/>
      <c r="BJ62" s="363"/>
      <c r="BK62" s="363"/>
      <c r="BL62" s="363"/>
      <c r="BM62" s="363"/>
      <c r="BN62" s="363"/>
      <c r="BO62" s="363"/>
      <c r="BP62" s="363"/>
      <c r="BQ62" s="363"/>
      <c r="BR62" s="363"/>
      <c r="BS62" s="363"/>
      <c r="BT62" s="363"/>
      <c r="BU62" s="363"/>
      <c r="BV62" s="363"/>
      <c r="BW62" s="363"/>
      <c r="BX62" s="363"/>
      <c r="BY62" s="363"/>
      <c r="BZ62" s="363"/>
      <c r="CA62" s="363"/>
    </row>
    <row r="63" spans="1:79" s="446" customFormat="1">
      <c r="A63" s="465"/>
      <c r="J63" s="482"/>
      <c r="T63" s="482"/>
      <c r="V63" s="363"/>
      <c r="W63" s="363"/>
      <c r="X63" s="363"/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363"/>
      <c r="AJ63" s="363"/>
      <c r="AK63" s="363"/>
      <c r="AL63" s="363"/>
      <c r="AM63" s="363"/>
      <c r="AN63" s="363"/>
      <c r="AO63" s="363"/>
      <c r="AP63" s="363"/>
      <c r="AQ63" s="363"/>
      <c r="AR63" s="363"/>
      <c r="AS63" s="363"/>
      <c r="AT63" s="363"/>
      <c r="AU63" s="363"/>
      <c r="AV63" s="363"/>
      <c r="AW63" s="363"/>
      <c r="AX63" s="363"/>
      <c r="AY63" s="363"/>
      <c r="AZ63" s="363"/>
      <c r="BA63" s="363"/>
      <c r="BB63" s="363"/>
      <c r="BC63" s="363"/>
      <c r="BD63" s="363"/>
      <c r="BE63" s="363"/>
      <c r="BF63" s="363"/>
      <c r="BG63" s="363"/>
      <c r="BH63" s="363"/>
      <c r="BI63" s="363"/>
      <c r="BJ63" s="363"/>
      <c r="BK63" s="363"/>
      <c r="BL63" s="363"/>
      <c r="BM63" s="363"/>
      <c r="BN63" s="363"/>
      <c r="BO63" s="363"/>
      <c r="BP63" s="363"/>
      <c r="BQ63" s="363"/>
      <c r="BR63" s="363"/>
      <c r="BS63" s="363"/>
      <c r="BT63" s="363"/>
      <c r="BU63" s="363"/>
      <c r="BV63" s="363"/>
      <c r="BW63" s="363"/>
      <c r="BX63" s="363"/>
      <c r="BY63" s="363"/>
      <c r="BZ63" s="363"/>
      <c r="CA63" s="363"/>
    </row>
    <row r="64" spans="1:79" s="446" customFormat="1">
      <c r="A64" s="493"/>
      <c r="B64" s="460"/>
      <c r="C64" s="460"/>
      <c r="D64" s="460"/>
      <c r="E64" s="460"/>
      <c r="F64" s="460"/>
      <c r="G64" s="460"/>
      <c r="H64" s="460"/>
      <c r="I64" s="460"/>
      <c r="J64" s="490"/>
      <c r="K64" s="460"/>
      <c r="L64" s="460"/>
      <c r="M64" s="460"/>
      <c r="N64" s="460"/>
      <c r="O64" s="460"/>
      <c r="P64" s="460"/>
      <c r="Q64" s="460"/>
      <c r="R64" s="460"/>
      <c r="S64" s="460"/>
      <c r="T64" s="490"/>
      <c r="V64" s="363"/>
      <c r="W64" s="363"/>
      <c r="X64" s="363"/>
      <c r="Y64" s="363"/>
      <c r="Z64" s="363"/>
      <c r="AA64" s="363"/>
      <c r="AB64" s="363"/>
      <c r="AC64" s="363"/>
      <c r="AD64" s="363"/>
      <c r="AE64" s="363"/>
      <c r="AF64" s="363"/>
      <c r="AG64" s="363"/>
      <c r="AH64" s="363"/>
      <c r="AI64" s="363"/>
      <c r="AJ64" s="363"/>
      <c r="AK64" s="363"/>
      <c r="AL64" s="363"/>
      <c r="AM64" s="363"/>
      <c r="AN64" s="363"/>
      <c r="AO64" s="363"/>
      <c r="AP64" s="363"/>
      <c r="AQ64" s="363"/>
      <c r="AR64" s="363"/>
      <c r="AS64" s="363"/>
      <c r="AT64" s="363"/>
      <c r="AU64" s="363"/>
      <c r="AV64" s="363"/>
      <c r="AW64" s="363"/>
      <c r="AX64" s="363"/>
      <c r="AY64" s="363"/>
      <c r="AZ64" s="363"/>
      <c r="BA64" s="363"/>
      <c r="BB64" s="363"/>
      <c r="BC64" s="363"/>
      <c r="BD64" s="363"/>
      <c r="BE64" s="363"/>
      <c r="BF64" s="363"/>
      <c r="BG64" s="363"/>
      <c r="BH64" s="363"/>
      <c r="BI64" s="363"/>
      <c r="BJ64" s="363"/>
      <c r="BK64" s="363"/>
      <c r="BL64" s="363"/>
      <c r="BM64" s="363"/>
      <c r="BN64" s="363"/>
      <c r="BO64" s="363"/>
      <c r="BP64" s="363"/>
      <c r="BQ64" s="363"/>
      <c r="BR64" s="363"/>
      <c r="BS64" s="363"/>
      <c r="BT64" s="363"/>
      <c r="BU64" s="363"/>
      <c r="BV64" s="363"/>
      <c r="BW64" s="363"/>
      <c r="BX64" s="363"/>
      <c r="BY64" s="363"/>
      <c r="BZ64" s="363"/>
      <c r="CA64" s="363"/>
    </row>
    <row r="65" spans="1:79" s="446" customFormat="1">
      <c r="A65" s="465"/>
      <c r="J65" s="482"/>
      <c r="T65" s="482"/>
      <c r="V65" s="363"/>
      <c r="W65" s="363"/>
      <c r="X65" s="363"/>
      <c r="Y65" s="363"/>
      <c r="Z65" s="363"/>
      <c r="AA65" s="363"/>
      <c r="AB65" s="363"/>
      <c r="AC65" s="363"/>
      <c r="AD65" s="363"/>
      <c r="AE65" s="363"/>
      <c r="AF65" s="363"/>
      <c r="AG65" s="363"/>
      <c r="AH65" s="363"/>
      <c r="AI65" s="363"/>
      <c r="AJ65" s="363"/>
      <c r="AK65" s="363"/>
      <c r="AL65" s="363"/>
      <c r="AM65" s="363"/>
      <c r="AN65" s="363"/>
      <c r="AO65" s="363"/>
      <c r="AP65" s="363"/>
      <c r="AQ65" s="363"/>
      <c r="AR65" s="363"/>
      <c r="AS65" s="363"/>
      <c r="AT65" s="363"/>
      <c r="AU65" s="363"/>
      <c r="AV65" s="363"/>
      <c r="AW65" s="363"/>
      <c r="AX65" s="363"/>
      <c r="AY65" s="363"/>
      <c r="AZ65" s="363"/>
      <c r="BA65" s="363"/>
      <c r="BB65" s="363"/>
      <c r="BC65" s="363"/>
      <c r="BD65" s="363"/>
      <c r="BE65" s="363"/>
      <c r="BF65" s="363"/>
      <c r="BG65" s="363"/>
      <c r="BH65" s="363"/>
      <c r="BI65" s="363"/>
      <c r="BJ65" s="363"/>
      <c r="BK65" s="363"/>
      <c r="BL65" s="363"/>
      <c r="BM65" s="363"/>
      <c r="BN65" s="363"/>
      <c r="BO65" s="363"/>
      <c r="BP65" s="363"/>
      <c r="BQ65" s="363"/>
      <c r="BR65" s="363"/>
      <c r="BS65" s="363"/>
      <c r="BT65" s="363"/>
      <c r="BU65" s="363"/>
      <c r="BV65" s="363"/>
      <c r="BW65" s="363"/>
      <c r="BX65" s="363"/>
      <c r="BY65" s="363"/>
      <c r="BZ65" s="363"/>
      <c r="CA65" s="363"/>
    </row>
    <row r="66" spans="1:79" s="446" customFormat="1">
      <c r="A66" s="465"/>
      <c r="J66" s="482"/>
      <c r="T66" s="482"/>
      <c r="V66" s="363"/>
      <c r="W66" s="363"/>
      <c r="X66" s="363"/>
      <c r="Y66" s="363"/>
      <c r="Z66" s="363"/>
      <c r="AA66" s="363"/>
      <c r="AB66" s="363"/>
      <c r="AC66" s="363"/>
      <c r="AD66" s="363"/>
      <c r="AE66" s="363"/>
      <c r="AF66" s="363"/>
      <c r="AG66" s="363"/>
      <c r="AH66" s="363"/>
      <c r="AI66" s="363"/>
      <c r="AJ66" s="363"/>
      <c r="AK66" s="363"/>
      <c r="AL66" s="363"/>
      <c r="AM66" s="363"/>
      <c r="AN66" s="363"/>
      <c r="AO66" s="363"/>
      <c r="AP66" s="363"/>
      <c r="AQ66" s="363"/>
      <c r="AR66" s="363"/>
      <c r="AS66" s="363"/>
      <c r="AT66" s="363"/>
      <c r="AU66" s="363"/>
      <c r="AV66" s="363"/>
      <c r="AW66" s="363"/>
      <c r="AX66" s="363"/>
      <c r="AY66" s="363"/>
      <c r="AZ66" s="363"/>
      <c r="BA66" s="363"/>
      <c r="BB66" s="363"/>
      <c r="BC66" s="363"/>
      <c r="BD66" s="363"/>
      <c r="BE66" s="363"/>
      <c r="BF66" s="363"/>
      <c r="BG66" s="363"/>
      <c r="BH66" s="363"/>
      <c r="BI66" s="363"/>
      <c r="BJ66" s="363"/>
      <c r="BK66" s="363"/>
      <c r="BL66" s="363"/>
      <c r="BM66" s="363"/>
      <c r="BN66" s="363"/>
      <c r="BO66" s="363"/>
      <c r="BP66" s="363"/>
      <c r="BQ66" s="363"/>
      <c r="BR66" s="363"/>
      <c r="BS66" s="363"/>
      <c r="BT66" s="363"/>
      <c r="BU66" s="363"/>
      <c r="BV66" s="363"/>
      <c r="BW66" s="363"/>
      <c r="BX66" s="363"/>
      <c r="BY66" s="363"/>
      <c r="BZ66" s="363"/>
      <c r="CA66" s="363"/>
    </row>
    <row r="67" spans="1:79" s="446" customFormat="1">
      <c r="A67" s="465"/>
      <c r="J67" s="482"/>
      <c r="T67" s="482"/>
      <c r="V67" s="363"/>
      <c r="W67" s="363"/>
      <c r="X67" s="363"/>
      <c r="Y67" s="363"/>
      <c r="Z67" s="363"/>
      <c r="AA67" s="363"/>
      <c r="AB67" s="363"/>
      <c r="AC67" s="363"/>
      <c r="AD67" s="363"/>
      <c r="AE67" s="363"/>
      <c r="AF67" s="363"/>
      <c r="AG67" s="363"/>
      <c r="AH67" s="363"/>
      <c r="AI67" s="363"/>
      <c r="AJ67" s="363"/>
      <c r="AK67" s="363"/>
      <c r="AL67" s="363"/>
      <c r="AM67" s="363"/>
      <c r="AN67" s="363"/>
      <c r="AO67" s="363"/>
      <c r="AP67" s="363"/>
      <c r="AQ67" s="363"/>
      <c r="AR67" s="363"/>
      <c r="AS67" s="363"/>
      <c r="AT67" s="363"/>
      <c r="AU67" s="363"/>
      <c r="AV67" s="363"/>
      <c r="AW67" s="363"/>
      <c r="AX67" s="363"/>
      <c r="AY67" s="363"/>
      <c r="AZ67" s="363"/>
      <c r="BA67" s="363"/>
      <c r="BB67" s="363"/>
      <c r="BC67" s="363"/>
      <c r="BD67" s="363"/>
      <c r="BE67" s="363"/>
      <c r="BF67" s="363"/>
      <c r="BG67" s="363"/>
      <c r="BH67" s="363"/>
      <c r="BI67" s="363"/>
      <c r="BJ67" s="363"/>
      <c r="BK67" s="363"/>
      <c r="BL67" s="363"/>
      <c r="BM67" s="363"/>
      <c r="BN67" s="363"/>
      <c r="BO67" s="363"/>
      <c r="BP67" s="363"/>
      <c r="BQ67" s="363"/>
      <c r="BR67" s="363"/>
      <c r="BS67" s="363"/>
      <c r="BT67" s="363"/>
      <c r="BU67" s="363"/>
      <c r="BV67" s="363"/>
      <c r="BW67" s="363"/>
      <c r="BX67" s="363"/>
      <c r="BY67" s="363"/>
      <c r="BZ67" s="363"/>
      <c r="CA67" s="363"/>
    </row>
    <row r="68" spans="1:79" s="446" customFormat="1">
      <c r="A68" s="465"/>
      <c r="J68" s="482"/>
      <c r="T68" s="482"/>
      <c r="V68" s="363"/>
      <c r="W68" s="363"/>
      <c r="X68" s="363"/>
      <c r="Y68" s="363"/>
      <c r="Z68" s="363"/>
      <c r="AA68" s="363"/>
      <c r="AB68" s="363"/>
      <c r="AC68" s="363"/>
      <c r="AD68" s="363"/>
      <c r="AE68" s="363"/>
      <c r="AF68" s="363"/>
      <c r="AG68" s="363"/>
      <c r="AH68" s="363"/>
      <c r="AI68" s="363"/>
      <c r="AJ68" s="363"/>
      <c r="AK68" s="363"/>
      <c r="AL68" s="363"/>
      <c r="AM68" s="363"/>
      <c r="AN68" s="363"/>
      <c r="AO68" s="363"/>
      <c r="AP68" s="363"/>
      <c r="AQ68" s="363"/>
      <c r="AR68" s="363"/>
      <c r="AS68" s="363"/>
      <c r="AT68" s="363"/>
      <c r="AU68" s="363"/>
      <c r="AV68" s="363"/>
      <c r="AW68" s="363"/>
      <c r="AX68" s="363"/>
      <c r="AY68" s="363"/>
      <c r="AZ68" s="363"/>
      <c r="BA68" s="363"/>
      <c r="BB68" s="363"/>
      <c r="BC68" s="363"/>
      <c r="BD68" s="363"/>
      <c r="BE68" s="363"/>
      <c r="BF68" s="363"/>
      <c r="BG68" s="363"/>
      <c r="BH68" s="363"/>
      <c r="BI68" s="363"/>
      <c r="BJ68" s="363"/>
      <c r="BK68" s="363"/>
      <c r="BL68" s="363"/>
      <c r="BM68" s="363"/>
      <c r="BN68" s="363"/>
      <c r="BO68" s="363"/>
      <c r="BP68" s="363"/>
      <c r="BQ68" s="363"/>
      <c r="BR68" s="363"/>
      <c r="BS68" s="363"/>
      <c r="BT68" s="363"/>
      <c r="BU68" s="363"/>
      <c r="BV68" s="363"/>
      <c r="BW68" s="363"/>
      <c r="BX68" s="363"/>
      <c r="BY68" s="363"/>
      <c r="BZ68" s="363"/>
      <c r="CA68" s="363"/>
    </row>
    <row r="69" spans="1:79" s="446" customFormat="1">
      <c r="A69" s="465"/>
      <c r="J69" s="482"/>
      <c r="T69" s="482"/>
      <c r="V69" s="363"/>
      <c r="W69" s="363"/>
      <c r="X69" s="363"/>
      <c r="Y69" s="363"/>
      <c r="Z69" s="363"/>
      <c r="AA69" s="363"/>
      <c r="AB69" s="363"/>
      <c r="AC69" s="363"/>
      <c r="AD69" s="363"/>
      <c r="AE69" s="363"/>
      <c r="AF69" s="363"/>
      <c r="AG69" s="363"/>
      <c r="AH69" s="363"/>
      <c r="AI69" s="363"/>
      <c r="AJ69" s="363"/>
      <c r="AK69" s="363"/>
      <c r="AL69" s="363"/>
      <c r="AM69" s="363"/>
      <c r="AN69" s="363"/>
      <c r="AO69" s="363"/>
      <c r="AP69" s="363"/>
      <c r="AQ69" s="363"/>
      <c r="AR69" s="363"/>
      <c r="AS69" s="363"/>
      <c r="AT69" s="363"/>
      <c r="AU69" s="363"/>
      <c r="AV69" s="363"/>
      <c r="AW69" s="363"/>
      <c r="AX69" s="363"/>
      <c r="AY69" s="363"/>
      <c r="AZ69" s="363"/>
      <c r="BA69" s="363"/>
      <c r="BB69" s="363"/>
      <c r="BC69" s="363"/>
      <c r="BD69" s="363"/>
      <c r="BE69" s="363"/>
      <c r="BF69" s="363"/>
      <c r="BG69" s="363"/>
      <c r="BH69" s="363"/>
      <c r="BI69" s="363"/>
      <c r="BJ69" s="363"/>
      <c r="BK69" s="363"/>
      <c r="BL69" s="363"/>
      <c r="BM69" s="363"/>
      <c r="BN69" s="363"/>
      <c r="BO69" s="363"/>
      <c r="BP69" s="363"/>
      <c r="BQ69" s="363"/>
      <c r="BR69" s="363"/>
      <c r="BS69" s="363"/>
      <c r="BT69" s="363"/>
      <c r="BU69" s="363"/>
      <c r="BV69" s="363"/>
      <c r="BW69" s="363"/>
      <c r="BX69" s="363"/>
      <c r="BY69" s="363"/>
      <c r="BZ69" s="363"/>
      <c r="CA69" s="363"/>
    </row>
    <row r="70" spans="1:79" s="446" customFormat="1">
      <c r="A70" s="465"/>
      <c r="J70" s="482"/>
      <c r="T70" s="482"/>
      <c r="V70" s="363"/>
      <c r="W70" s="363"/>
      <c r="X70" s="363"/>
      <c r="Y70" s="363"/>
      <c r="Z70" s="363"/>
      <c r="AA70" s="363"/>
      <c r="AB70" s="363"/>
      <c r="AC70" s="363"/>
      <c r="AD70" s="363"/>
      <c r="AE70" s="363"/>
      <c r="AF70" s="363"/>
      <c r="AG70" s="363"/>
      <c r="AH70" s="363"/>
      <c r="AI70" s="363"/>
      <c r="AJ70" s="363"/>
      <c r="AK70" s="363"/>
      <c r="AL70" s="363"/>
      <c r="AM70" s="363"/>
      <c r="AN70" s="363"/>
      <c r="AO70" s="363"/>
      <c r="AP70" s="363"/>
      <c r="AQ70" s="363"/>
      <c r="AR70" s="363"/>
      <c r="AS70" s="363"/>
      <c r="AT70" s="363"/>
      <c r="AU70" s="363"/>
      <c r="AV70" s="363"/>
      <c r="AW70" s="363"/>
      <c r="AX70" s="363"/>
      <c r="AY70" s="363"/>
      <c r="AZ70" s="363"/>
      <c r="BA70" s="363"/>
      <c r="BB70" s="363"/>
      <c r="BC70" s="363"/>
      <c r="BD70" s="363"/>
      <c r="BE70" s="363"/>
      <c r="BF70" s="363"/>
      <c r="BG70" s="363"/>
      <c r="BH70" s="363"/>
      <c r="BI70" s="363"/>
      <c r="BJ70" s="363"/>
      <c r="BK70" s="363"/>
      <c r="BL70" s="363"/>
      <c r="BM70" s="363"/>
      <c r="BN70" s="363"/>
      <c r="BO70" s="363"/>
      <c r="BP70" s="363"/>
      <c r="BQ70" s="363"/>
      <c r="BR70" s="363"/>
      <c r="BS70" s="363"/>
      <c r="BT70" s="363"/>
      <c r="BU70" s="363"/>
      <c r="BV70" s="363"/>
      <c r="BW70" s="363"/>
      <c r="BX70" s="363"/>
      <c r="BY70" s="363"/>
      <c r="BZ70" s="363"/>
      <c r="CA70" s="363"/>
    </row>
    <row r="71" spans="1:79" s="446" customFormat="1">
      <c r="A71" s="465"/>
      <c r="J71" s="482"/>
      <c r="T71" s="482"/>
      <c r="V71" s="363"/>
      <c r="W71" s="363"/>
      <c r="X71" s="363"/>
      <c r="Y71" s="363"/>
      <c r="Z71" s="363"/>
      <c r="AA71" s="363"/>
      <c r="AB71" s="363"/>
      <c r="AC71" s="363"/>
      <c r="AD71" s="363"/>
      <c r="AE71" s="363"/>
      <c r="AF71" s="363"/>
      <c r="AG71" s="363"/>
      <c r="AH71" s="363"/>
      <c r="AI71" s="363"/>
      <c r="AJ71" s="363"/>
      <c r="AK71" s="363"/>
      <c r="AL71" s="363"/>
      <c r="AM71" s="363"/>
      <c r="AN71" s="363"/>
      <c r="AO71" s="363"/>
      <c r="AP71" s="363"/>
      <c r="AQ71" s="363"/>
      <c r="AR71" s="363"/>
      <c r="AS71" s="363"/>
      <c r="AT71" s="363"/>
      <c r="AU71" s="363"/>
      <c r="AV71" s="363"/>
      <c r="AW71" s="363"/>
      <c r="AX71" s="363"/>
      <c r="AY71" s="363"/>
      <c r="AZ71" s="363"/>
      <c r="BA71" s="363"/>
      <c r="BB71" s="363"/>
      <c r="BC71" s="363"/>
      <c r="BD71" s="363"/>
      <c r="BE71" s="363"/>
      <c r="BF71" s="363"/>
      <c r="BG71" s="363"/>
      <c r="BH71" s="363"/>
      <c r="BI71" s="363"/>
      <c r="BJ71" s="363"/>
      <c r="BK71" s="363"/>
      <c r="BL71" s="363"/>
      <c r="BM71" s="363"/>
      <c r="BN71" s="363"/>
      <c r="BO71" s="363"/>
      <c r="BP71" s="363"/>
      <c r="BQ71" s="363"/>
      <c r="BR71" s="363"/>
      <c r="BS71" s="363"/>
      <c r="BT71" s="363"/>
      <c r="BU71" s="363"/>
      <c r="BV71" s="363"/>
      <c r="BW71" s="363"/>
      <c r="BX71" s="363"/>
      <c r="BY71" s="363"/>
      <c r="BZ71" s="363"/>
      <c r="CA71" s="363"/>
    </row>
    <row r="72" spans="1:79" s="446" customFormat="1">
      <c r="A72" s="465"/>
      <c r="J72" s="482"/>
      <c r="T72" s="482"/>
      <c r="V72" s="363"/>
      <c r="W72" s="363"/>
      <c r="X72" s="363"/>
      <c r="Y72" s="363"/>
      <c r="Z72" s="363"/>
      <c r="AA72" s="363"/>
      <c r="AB72" s="363"/>
      <c r="AC72" s="363"/>
      <c r="AD72" s="363"/>
      <c r="AE72" s="363"/>
      <c r="AF72" s="363"/>
      <c r="AG72" s="363"/>
      <c r="AH72" s="363"/>
      <c r="AI72" s="363"/>
      <c r="AJ72" s="363"/>
      <c r="AK72" s="363"/>
      <c r="AL72" s="363"/>
      <c r="AM72" s="363"/>
      <c r="AN72" s="363"/>
      <c r="AO72" s="363"/>
      <c r="AP72" s="363"/>
      <c r="AQ72" s="363"/>
      <c r="AR72" s="363"/>
      <c r="AS72" s="363"/>
      <c r="AT72" s="363"/>
      <c r="AU72" s="363"/>
      <c r="AV72" s="363"/>
      <c r="AW72" s="363"/>
      <c r="AX72" s="363"/>
      <c r="AY72" s="363"/>
      <c r="AZ72" s="363"/>
      <c r="BA72" s="363"/>
      <c r="BB72" s="363"/>
      <c r="BC72" s="363"/>
      <c r="BD72" s="363"/>
      <c r="BE72" s="363"/>
      <c r="BF72" s="363"/>
      <c r="BG72" s="363"/>
      <c r="BH72" s="363"/>
      <c r="BI72" s="363"/>
      <c r="BJ72" s="363"/>
      <c r="BK72" s="363"/>
      <c r="BL72" s="363"/>
      <c r="BM72" s="363"/>
      <c r="BN72" s="363"/>
      <c r="BO72" s="363"/>
      <c r="BP72" s="363"/>
      <c r="BQ72" s="363"/>
      <c r="BR72" s="363"/>
      <c r="BS72" s="363"/>
      <c r="BT72" s="363"/>
      <c r="BU72" s="363"/>
      <c r="BV72" s="363"/>
      <c r="BW72" s="363"/>
      <c r="BX72" s="363"/>
      <c r="BY72" s="363"/>
      <c r="BZ72" s="363"/>
      <c r="CA72" s="363"/>
    </row>
    <row r="73" spans="1:79" s="446" customFormat="1">
      <c r="A73" s="465"/>
      <c r="J73" s="482"/>
      <c r="T73" s="482"/>
      <c r="V73" s="363"/>
      <c r="W73" s="363"/>
      <c r="X73" s="363"/>
      <c r="Y73" s="363"/>
      <c r="Z73" s="363"/>
      <c r="AA73" s="363"/>
      <c r="AB73" s="363"/>
      <c r="AC73" s="363"/>
      <c r="AD73" s="363"/>
      <c r="AE73" s="363"/>
      <c r="AF73" s="363"/>
      <c r="AG73" s="363"/>
      <c r="AH73" s="363"/>
      <c r="AI73" s="363"/>
      <c r="AJ73" s="363"/>
      <c r="AK73" s="363"/>
      <c r="AL73" s="363"/>
      <c r="AM73" s="363"/>
      <c r="AN73" s="363"/>
      <c r="AO73" s="363"/>
      <c r="AP73" s="363"/>
      <c r="AQ73" s="363"/>
      <c r="AR73" s="363"/>
      <c r="AS73" s="363"/>
      <c r="AT73" s="363"/>
      <c r="AU73" s="363"/>
      <c r="AV73" s="363"/>
      <c r="AW73" s="363"/>
      <c r="AX73" s="363"/>
      <c r="AY73" s="363"/>
      <c r="AZ73" s="363"/>
      <c r="BA73" s="363"/>
      <c r="BB73" s="363"/>
      <c r="BC73" s="363"/>
      <c r="BD73" s="363"/>
      <c r="BE73" s="363"/>
      <c r="BF73" s="363"/>
      <c r="BG73" s="363"/>
      <c r="BH73" s="363"/>
      <c r="BI73" s="363"/>
      <c r="BJ73" s="363"/>
      <c r="BK73" s="363"/>
      <c r="BL73" s="363"/>
      <c r="BM73" s="363"/>
      <c r="BN73" s="363"/>
      <c r="BO73" s="363"/>
      <c r="BP73" s="363"/>
      <c r="BQ73" s="363"/>
      <c r="BR73" s="363"/>
      <c r="BS73" s="363"/>
      <c r="BT73" s="363"/>
      <c r="BU73" s="363"/>
      <c r="BV73" s="363"/>
      <c r="BW73" s="363"/>
      <c r="BX73" s="363"/>
      <c r="BY73" s="363"/>
      <c r="BZ73" s="363"/>
      <c r="CA73" s="363"/>
    </row>
    <row r="74" spans="1:79" s="446" customFormat="1" ht="15.75" thickBot="1">
      <c r="A74" s="448"/>
      <c r="B74" s="447"/>
      <c r="C74" s="447"/>
      <c r="D74" s="447"/>
      <c r="E74" s="447"/>
      <c r="F74" s="447"/>
      <c r="G74" s="447"/>
      <c r="H74" s="447"/>
      <c r="I74" s="447"/>
      <c r="J74" s="449"/>
      <c r="K74" s="447"/>
      <c r="L74" s="447"/>
      <c r="M74" s="447"/>
      <c r="N74" s="447"/>
      <c r="O74" s="447"/>
      <c r="P74" s="447"/>
      <c r="Q74" s="447"/>
      <c r="R74" s="447"/>
      <c r="S74" s="447"/>
      <c r="T74" s="449"/>
      <c r="V74" s="363"/>
      <c r="W74" s="363"/>
      <c r="X74" s="363"/>
      <c r="Y74" s="363"/>
      <c r="Z74" s="363"/>
      <c r="AA74" s="363"/>
      <c r="AB74" s="363"/>
      <c r="AC74" s="363"/>
      <c r="AD74" s="363"/>
      <c r="AE74" s="363"/>
      <c r="AF74" s="363"/>
      <c r="AG74" s="363"/>
      <c r="AH74" s="363"/>
      <c r="AI74" s="363"/>
      <c r="AJ74" s="363"/>
      <c r="AK74" s="363"/>
      <c r="AL74" s="363"/>
      <c r="AM74" s="363"/>
      <c r="AN74" s="363"/>
      <c r="AO74" s="363"/>
      <c r="AP74" s="363"/>
      <c r="AQ74" s="363"/>
      <c r="AR74" s="363"/>
      <c r="AS74" s="363"/>
      <c r="AT74" s="363"/>
      <c r="AU74" s="363"/>
      <c r="AV74" s="363"/>
      <c r="AW74" s="363"/>
      <c r="AX74" s="363"/>
      <c r="AY74" s="363"/>
      <c r="AZ74" s="363"/>
      <c r="BA74" s="363"/>
      <c r="BB74" s="363"/>
      <c r="BC74" s="363"/>
      <c r="BD74" s="363"/>
      <c r="BE74" s="363"/>
      <c r="BF74" s="363"/>
      <c r="BG74" s="363"/>
      <c r="BH74" s="363"/>
      <c r="BI74" s="363"/>
      <c r="BJ74" s="363"/>
      <c r="BK74" s="363"/>
      <c r="BL74" s="363"/>
      <c r="BM74" s="363"/>
      <c r="BN74" s="363"/>
      <c r="BO74" s="363"/>
      <c r="BP74" s="363"/>
      <c r="BQ74" s="363"/>
      <c r="BR74" s="363"/>
      <c r="BS74" s="363"/>
      <c r="BT74" s="363"/>
      <c r="BU74" s="363"/>
      <c r="BV74" s="363"/>
      <c r="BW74" s="363"/>
      <c r="BX74" s="363"/>
      <c r="BY74" s="363"/>
      <c r="BZ74" s="363"/>
      <c r="CA74" s="363"/>
    </row>
    <row r="75" spans="1:79">
      <c r="A75" s="494"/>
      <c r="J75" s="496"/>
      <c r="T75" s="497"/>
    </row>
    <row r="76" spans="1:79" s="363" customFormat="1" ht="12.75">
      <c r="A76" s="498"/>
      <c r="J76" s="499"/>
      <c r="T76" s="499"/>
    </row>
    <row r="77" spans="1:79" s="363" customFormat="1" ht="12.75">
      <c r="A77" s="498"/>
      <c r="J77" s="499"/>
      <c r="T77" s="499"/>
    </row>
    <row r="78" spans="1:79" s="363" customFormat="1" ht="12.75">
      <c r="A78" s="498"/>
      <c r="J78" s="499"/>
      <c r="T78" s="499"/>
    </row>
    <row r="79" spans="1:79" s="363" customFormat="1" ht="12.75">
      <c r="A79" s="498"/>
      <c r="J79" s="499"/>
      <c r="T79" s="499"/>
    </row>
    <row r="80" spans="1:79" s="363" customFormat="1" ht="12.75">
      <c r="A80" s="498"/>
      <c r="J80" s="499"/>
      <c r="T80" s="499"/>
    </row>
    <row r="81" spans="1:20" s="363" customFormat="1" ht="12.75">
      <c r="A81" s="498"/>
      <c r="J81" s="499"/>
      <c r="T81" s="499"/>
    </row>
    <row r="82" spans="1:20" s="363" customFormat="1" ht="12.75">
      <c r="A82" s="498"/>
      <c r="J82" s="499"/>
      <c r="T82" s="499"/>
    </row>
    <row r="83" spans="1:20" s="363" customFormat="1" ht="12.75">
      <c r="A83" s="498"/>
      <c r="J83" s="499"/>
      <c r="T83" s="499"/>
    </row>
    <row r="84" spans="1:20" s="363" customFormat="1" ht="12.75">
      <c r="A84" s="498"/>
      <c r="J84" s="499"/>
      <c r="T84" s="499"/>
    </row>
    <row r="85" spans="1:20" s="363" customFormat="1" ht="12.75">
      <c r="A85" s="498"/>
      <c r="J85" s="499"/>
      <c r="T85" s="499"/>
    </row>
    <row r="86" spans="1:20" s="363" customFormat="1" ht="13.5" thickBot="1">
      <c r="A86" s="500"/>
      <c r="B86" s="501"/>
      <c r="C86" s="501"/>
      <c r="D86" s="501"/>
      <c r="E86" s="501"/>
      <c r="F86" s="501"/>
      <c r="G86" s="501"/>
      <c r="H86" s="501"/>
      <c r="I86" s="501"/>
      <c r="J86" s="502"/>
      <c r="K86" s="501"/>
      <c r="L86" s="501"/>
      <c r="M86" s="501"/>
      <c r="N86" s="501"/>
      <c r="O86" s="501"/>
      <c r="P86" s="501"/>
      <c r="Q86" s="501"/>
      <c r="R86" s="501"/>
      <c r="S86" s="501"/>
      <c r="T86" s="502"/>
    </row>
    <row r="87" spans="1:20" s="363" customFormat="1" ht="12.75">
      <c r="B87" s="363" t="s">
        <v>1209</v>
      </c>
    </row>
    <row r="88" spans="1:20" s="363" customFormat="1" ht="12.75"/>
    <row r="89" spans="1:20" s="363" customFormat="1" ht="12.75"/>
    <row r="90" spans="1:20" s="363" customFormat="1" ht="12.75"/>
    <row r="91" spans="1:20" s="363" customFormat="1" ht="12.75"/>
    <row r="92" spans="1:20" s="363" customFormat="1" ht="12.75"/>
    <row r="93" spans="1:20" s="363" customFormat="1" ht="12.75"/>
    <row r="94" spans="1:20" s="363" customFormat="1" ht="12.75"/>
    <row r="95" spans="1:20" s="363" customFormat="1" ht="12.75"/>
    <row r="96" spans="1:20" s="363" customFormat="1" ht="12.75"/>
    <row r="97" s="363" customFormat="1" ht="12.75"/>
    <row r="98" s="363" customFormat="1" ht="12.75"/>
    <row r="99" s="363" customFormat="1" ht="12.75"/>
    <row r="100" s="363" customFormat="1" ht="12.75"/>
    <row r="101" s="363" customFormat="1" ht="12.75"/>
    <row r="102" s="363" customFormat="1" ht="12.75"/>
    <row r="103" s="363" customFormat="1" ht="12.75"/>
    <row r="104" s="363" customFormat="1" ht="12.75"/>
    <row r="105" s="363" customFormat="1" ht="12.75"/>
    <row r="106" s="363" customFormat="1" ht="12.75"/>
    <row r="107" s="363" customFormat="1" ht="12.75"/>
    <row r="108" s="363" customFormat="1" ht="12.75"/>
    <row r="109" s="363" customFormat="1" ht="12.75"/>
    <row r="110" s="363" customFormat="1" ht="12.75"/>
    <row r="111" s="363" customFormat="1" ht="12.75"/>
    <row r="112" s="363" customFormat="1" ht="12.75"/>
    <row r="113" s="363" customFormat="1" ht="12.75"/>
    <row r="114" s="363" customFormat="1" ht="12.75"/>
    <row r="115" s="363" customFormat="1" ht="12.75"/>
    <row r="116" s="363" customFormat="1" ht="12.75"/>
    <row r="117" s="363" customFormat="1" ht="12.75"/>
    <row r="118" s="363" customFormat="1" ht="12.75"/>
    <row r="119" s="363" customFormat="1" ht="12.75"/>
    <row r="120" s="363" customFormat="1" ht="12.75"/>
    <row r="121" s="363" customFormat="1" ht="12.75"/>
    <row r="122" s="363" customFormat="1" ht="12.75"/>
    <row r="123" s="363" customFormat="1" ht="12.75"/>
    <row r="124" s="363" customFormat="1" ht="12.75"/>
    <row r="125" s="363" customFormat="1" ht="12.75"/>
    <row r="126" s="363" customFormat="1" ht="12.75"/>
    <row r="127" s="363" customFormat="1" ht="12.75"/>
    <row r="128" s="363" customFormat="1" ht="12.75"/>
    <row r="129" s="363" customFormat="1" ht="12.75"/>
    <row r="130" s="363" customFormat="1" ht="12.75"/>
    <row r="131" s="363" customFormat="1" ht="12.75"/>
    <row r="132" s="363" customFormat="1" ht="12.75"/>
    <row r="133" s="363" customFormat="1" ht="12.75"/>
    <row r="134" s="363" customFormat="1" ht="12.75"/>
    <row r="135" s="363" customFormat="1" ht="12.75"/>
    <row r="136" s="363" customFormat="1" ht="12.75"/>
    <row r="137" s="363" customFormat="1" ht="12.75"/>
    <row r="138" s="363" customFormat="1" ht="12.75"/>
    <row r="139" s="363" customFormat="1" ht="12.75"/>
    <row r="140" s="363" customFormat="1" ht="12.75"/>
    <row r="141" s="363" customFormat="1" ht="12.75"/>
    <row r="142" s="363" customFormat="1" ht="12.75"/>
    <row r="143" s="363" customFormat="1" ht="12.75"/>
    <row r="144" s="363" customFormat="1" ht="12.75"/>
    <row r="145" s="363" customFormat="1" ht="12.75"/>
    <row r="146" s="363" customFormat="1" ht="12.75"/>
    <row r="147" s="363" customFormat="1" ht="12.75"/>
    <row r="148" s="363" customFormat="1" ht="12.75"/>
    <row r="149" s="363" customFormat="1" ht="12.75"/>
    <row r="150" s="363" customFormat="1" ht="12.75"/>
    <row r="151" s="363" customFormat="1" ht="12.75"/>
    <row r="152" s="363" customFormat="1" ht="12.75"/>
    <row r="153" s="363" customFormat="1" ht="12.75"/>
    <row r="154" s="363" customFormat="1" ht="12.75"/>
    <row r="155" s="363" customFormat="1" ht="12.75"/>
    <row r="156" s="363" customFormat="1" ht="12.75"/>
    <row r="157" s="363" customFormat="1" ht="12.75"/>
    <row r="158" s="363" customFormat="1" ht="12.75"/>
    <row r="159" s="363" customFormat="1" ht="12.75"/>
    <row r="160" s="363" customFormat="1" ht="12.75"/>
    <row r="161" s="363" customFormat="1" ht="12.75"/>
    <row r="162" s="363" customFormat="1" ht="12.75"/>
    <row r="163" s="363" customFormat="1" ht="12.75"/>
    <row r="164" s="363" customFormat="1" ht="12.75"/>
    <row r="165" s="363" customFormat="1" ht="12.75"/>
    <row r="166" s="363" customFormat="1" ht="12.75"/>
    <row r="167" s="363" customFormat="1" ht="12.75"/>
    <row r="168" s="363" customFormat="1" ht="12.75"/>
    <row r="169" s="363" customFormat="1" ht="12.75"/>
    <row r="170" s="363" customFormat="1" ht="12.75"/>
    <row r="171" s="363" customFormat="1" ht="12.75"/>
    <row r="172" s="363" customFormat="1" ht="12.75"/>
    <row r="173" s="363" customFormat="1" ht="12.75"/>
    <row r="174" s="363" customFormat="1" ht="12.75"/>
    <row r="175" s="363" customFormat="1" ht="12.75"/>
    <row r="176" s="363" customFormat="1" ht="12.75"/>
    <row r="177" s="363" customFormat="1" ht="12.75"/>
    <row r="178" s="363" customFormat="1" ht="12.75"/>
    <row r="179" s="363" customFormat="1" ht="12.75"/>
    <row r="180" s="363" customFormat="1" ht="12.75"/>
    <row r="181" s="363" customFormat="1" ht="12.75"/>
    <row r="182" s="363" customFormat="1" ht="12.75"/>
    <row r="183" s="363" customFormat="1" ht="12.75"/>
    <row r="184" s="363" customFormat="1" ht="12.75"/>
    <row r="185" s="363" customFormat="1" ht="12.75"/>
    <row r="186" s="363" customFormat="1" ht="12.75"/>
    <row r="187" s="363" customFormat="1" ht="12.75"/>
    <row r="188" s="363" customFormat="1" ht="12.75"/>
    <row r="189" s="363" customFormat="1" ht="12.75"/>
    <row r="190" s="363" customFormat="1" ht="12.75"/>
    <row r="191" s="363" customFormat="1" ht="12.75"/>
    <row r="192" s="363" customFormat="1" ht="12.75"/>
    <row r="193" s="363" customFormat="1" ht="12.75"/>
    <row r="194" s="363" customFormat="1" ht="12.75"/>
    <row r="195" s="363" customFormat="1" ht="12.75"/>
    <row r="196" s="363" customFormat="1" ht="12.75"/>
    <row r="197" s="363" customFormat="1" ht="12.75"/>
    <row r="198" s="363" customFormat="1" ht="12.75"/>
    <row r="199" s="363" customFormat="1" ht="12.75"/>
    <row r="200" s="363" customFormat="1" ht="12.75"/>
    <row r="201" s="363" customFormat="1" ht="12.75"/>
    <row r="202" s="363" customFormat="1" ht="12.75"/>
    <row r="203" s="363" customFormat="1" ht="12.75"/>
    <row r="204" s="363" customFormat="1" ht="12.75"/>
    <row r="205" s="363" customFormat="1" ht="12.75"/>
    <row r="206" s="363" customFormat="1" ht="12.75"/>
    <row r="207" s="363" customFormat="1" ht="12.75"/>
    <row r="208" s="363" customFormat="1" ht="12.75"/>
    <row r="209" s="363" customFormat="1" ht="12.75"/>
    <row r="210" s="363" customFormat="1" ht="12.75"/>
    <row r="211" s="363" customFormat="1" ht="12.75"/>
    <row r="212" s="363" customFormat="1" ht="12.75"/>
    <row r="213" s="363" customFormat="1" ht="12.75"/>
    <row r="214" s="363" customFormat="1" ht="12.75"/>
    <row r="215" s="363" customFormat="1" ht="12.75"/>
    <row r="216" s="363" customFormat="1" ht="12.75"/>
    <row r="217" s="363" customFormat="1" ht="12.75"/>
    <row r="218" s="363" customFormat="1" ht="12.75"/>
    <row r="219" s="363" customFormat="1" ht="12.75"/>
    <row r="220" s="363" customFormat="1" ht="12.75"/>
    <row r="221" s="363" customFormat="1" ht="12.75"/>
    <row r="222" s="363" customFormat="1" ht="12.75"/>
    <row r="223" s="363" customFormat="1" ht="12.75"/>
    <row r="224" s="363" customFormat="1" ht="12.75"/>
    <row r="225" s="363" customFormat="1" ht="12.75"/>
    <row r="226" s="363" customFormat="1" ht="12.75"/>
    <row r="227" s="363" customFormat="1" ht="12.75"/>
    <row r="228" s="363" customFormat="1" ht="12.75"/>
    <row r="229" s="363" customFormat="1" ht="12.75"/>
    <row r="230" s="363" customFormat="1" ht="12.75"/>
    <row r="231" s="363" customFormat="1" ht="12.75"/>
    <row r="232" s="363" customFormat="1" ht="12.75"/>
    <row r="233" s="363" customFormat="1" ht="12.75"/>
    <row r="234" s="363" customFormat="1" ht="12.75"/>
    <row r="235" s="363" customFormat="1" ht="12.75"/>
    <row r="236" s="363" customFormat="1" ht="12.75"/>
    <row r="237" s="363" customFormat="1" ht="12.75"/>
    <row r="238" s="363" customFormat="1" ht="12.75"/>
    <row r="239" s="363" customFormat="1" ht="12.75"/>
    <row r="240" s="363" customFormat="1" ht="12.75"/>
    <row r="241" s="363" customFormat="1" ht="12.75"/>
    <row r="242" s="363" customFormat="1" ht="12.75"/>
    <row r="243" s="363" customFormat="1" ht="12.75"/>
    <row r="244" s="363" customFormat="1" ht="12.75"/>
    <row r="245" s="363" customFormat="1" ht="12.75"/>
    <row r="246" s="363" customFormat="1" ht="12.75"/>
    <row r="247" s="363" customFormat="1" ht="12.75"/>
    <row r="248" s="363" customFormat="1" ht="12.75"/>
    <row r="249" s="363" customFormat="1" ht="12.75"/>
    <row r="250" s="363" customFormat="1" ht="12.75"/>
    <row r="251" s="363" customFormat="1" ht="12.75"/>
    <row r="252" s="363" customFormat="1" ht="12.75"/>
    <row r="253" s="363" customFormat="1" ht="12.75"/>
    <row r="254" s="363" customFormat="1" ht="12.75"/>
    <row r="255" s="363" customFormat="1" ht="12.75"/>
    <row r="256" s="363" customFormat="1" ht="12.75"/>
    <row r="257" s="363" customFormat="1" ht="12.75"/>
    <row r="258" s="363" customFormat="1" ht="12.75"/>
    <row r="259" s="363" customFormat="1" ht="12.75"/>
    <row r="260" s="363" customFormat="1" ht="12.75"/>
    <row r="261" s="363" customFormat="1" ht="12.75"/>
    <row r="262" s="363" customFormat="1" ht="12.75"/>
    <row r="263" s="363" customFormat="1" ht="12.75"/>
    <row r="264" s="363" customFormat="1" ht="12.75"/>
    <row r="265" s="363" customFormat="1" ht="12.75"/>
    <row r="266" s="363" customFormat="1" ht="12.75"/>
    <row r="267" s="363" customFormat="1" ht="12.75"/>
    <row r="268" s="363" customFormat="1" ht="12.75"/>
    <row r="269" s="363" customFormat="1" ht="12.75"/>
    <row r="270" s="363" customFormat="1" ht="12.75"/>
    <row r="271" s="363" customFormat="1" ht="12.75"/>
    <row r="272" s="363" customFormat="1" ht="12.75"/>
    <row r="273" s="363" customFormat="1" ht="12.75"/>
    <row r="274" s="363" customFormat="1" ht="12.75"/>
    <row r="275" s="363" customFormat="1" ht="12.75"/>
    <row r="276" s="363" customFormat="1" ht="12.75"/>
    <row r="277" s="363" customFormat="1" ht="12.75"/>
    <row r="278" s="363" customFormat="1" ht="12.75"/>
    <row r="279" s="363" customFormat="1" ht="12.75"/>
    <row r="280" s="363" customFormat="1" ht="12.75"/>
    <row r="281" s="363" customFormat="1" ht="12.75"/>
    <row r="282" s="363" customFormat="1" ht="12.75"/>
    <row r="283" s="363" customFormat="1" ht="12.75"/>
    <row r="284" s="363" customFormat="1" ht="12.75"/>
    <row r="285" s="363" customFormat="1" ht="12.75"/>
    <row r="286" s="363" customFormat="1" ht="12.75"/>
    <row r="287" s="363" customFormat="1" ht="12.75"/>
    <row r="288" s="363" customFormat="1" ht="12.75"/>
    <row r="289" s="363" customFormat="1" ht="12.75"/>
    <row r="290" s="363" customFormat="1" ht="12.75"/>
    <row r="291" s="363" customFormat="1" ht="12.75"/>
    <row r="292" s="363" customFormat="1" ht="12.75"/>
    <row r="293" s="363" customFormat="1" ht="12.75"/>
    <row r="294" s="363" customFormat="1" ht="12.75"/>
    <row r="295" s="363" customFormat="1" ht="12.75"/>
    <row r="296" s="363" customFormat="1" ht="12.75"/>
    <row r="297" s="363" customFormat="1" ht="12.75"/>
    <row r="298" s="363" customFormat="1" ht="12.75"/>
    <row r="299" s="363" customFormat="1" ht="12.75"/>
    <row r="300" s="363" customFormat="1" ht="12.75"/>
    <row r="301" s="363" customFormat="1" ht="12.75"/>
    <row r="302" s="363" customFormat="1" ht="12.75"/>
    <row r="303" s="363" customFormat="1" ht="12.75"/>
    <row r="304" s="363" customFormat="1" ht="12.75"/>
    <row r="305" s="363" customFormat="1" ht="12.75"/>
    <row r="306" s="363" customFormat="1" ht="12.75"/>
    <row r="307" s="363" customFormat="1" ht="12.75"/>
    <row r="308" s="363" customFormat="1" ht="12.75"/>
    <row r="309" s="363" customFormat="1" ht="12.75"/>
    <row r="310" s="363" customFormat="1" ht="12.75"/>
    <row r="311" s="363" customFormat="1" ht="12.75"/>
    <row r="312" s="363" customFormat="1" ht="12.75"/>
    <row r="313" s="363" customFormat="1" ht="12.75"/>
    <row r="314" s="363" customFormat="1" ht="12.75"/>
    <row r="315" s="363" customFormat="1" ht="12.75"/>
    <row r="316" s="363" customFormat="1" ht="12.75"/>
    <row r="317" s="363" customFormat="1" ht="12.75"/>
    <row r="318" s="363" customFormat="1" ht="12.75"/>
    <row r="319" s="363" customFormat="1" ht="12.75"/>
    <row r="320" s="363" customFormat="1" ht="12.75"/>
    <row r="321" s="363" customFormat="1" ht="12.75"/>
    <row r="322" s="363" customFormat="1" ht="12.75"/>
    <row r="323" s="363" customFormat="1" ht="12.75"/>
    <row r="324" s="363" customFormat="1" ht="12.75"/>
    <row r="325" s="363" customFormat="1" ht="12.75"/>
    <row r="326" s="363" customFormat="1" ht="12.75"/>
    <row r="327" s="363" customFormat="1" ht="12.75"/>
    <row r="328" s="363" customFormat="1" ht="12.75"/>
    <row r="329" s="363" customFormat="1" ht="12.75"/>
  </sheetData>
  <mergeCells count="92">
    <mergeCell ref="A53:T53"/>
    <mergeCell ref="A54:J54"/>
    <mergeCell ref="K54:T54"/>
    <mergeCell ref="A31:C31"/>
    <mergeCell ref="J31:L31"/>
    <mergeCell ref="M31:O31"/>
    <mergeCell ref="A32:C32"/>
    <mergeCell ref="J32:L32"/>
    <mergeCell ref="M32:O32"/>
    <mergeCell ref="M27:M28"/>
    <mergeCell ref="T27:T28"/>
    <mergeCell ref="N29:O29"/>
    <mergeCell ref="T29:T30"/>
    <mergeCell ref="A30:C30"/>
    <mergeCell ref="D30:E30"/>
    <mergeCell ref="F30:H30"/>
    <mergeCell ref="I30:J30"/>
    <mergeCell ref="K30:M30"/>
    <mergeCell ref="N30:O30"/>
    <mergeCell ref="A29:C29"/>
    <mergeCell ref="D29:E29"/>
    <mergeCell ref="F29:H29"/>
    <mergeCell ref="I29:J29"/>
    <mergeCell ref="K29:M29"/>
    <mergeCell ref="H27:H28"/>
    <mergeCell ref="I27:I28"/>
    <mergeCell ref="J27:J28"/>
    <mergeCell ref="K27:K28"/>
    <mergeCell ref="L27:L28"/>
    <mergeCell ref="A27:C28"/>
    <mergeCell ref="D27:D28"/>
    <mergeCell ref="E27:E28"/>
    <mergeCell ref="F27:F28"/>
    <mergeCell ref="G27:G28"/>
    <mergeCell ref="N19:O19"/>
    <mergeCell ref="T19:T20"/>
    <mergeCell ref="N20:O20"/>
    <mergeCell ref="B21:B25"/>
    <mergeCell ref="N21:O21"/>
    <mergeCell ref="T21:T22"/>
    <mergeCell ref="N22:O22"/>
    <mergeCell ref="N23:O23"/>
    <mergeCell ref="T23:T24"/>
    <mergeCell ref="N24:O24"/>
    <mergeCell ref="N25:O25"/>
    <mergeCell ref="T25:T26"/>
    <mergeCell ref="T15:T16"/>
    <mergeCell ref="N16:O16"/>
    <mergeCell ref="N17:O17"/>
    <mergeCell ref="T17:T18"/>
    <mergeCell ref="N18:O18"/>
    <mergeCell ref="A7:M7"/>
    <mergeCell ref="P7:T8"/>
    <mergeCell ref="A8:A25"/>
    <mergeCell ref="N8:O8"/>
    <mergeCell ref="B9:B13"/>
    <mergeCell ref="N9:O9"/>
    <mergeCell ref="T9:T10"/>
    <mergeCell ref="N10:O10"/>
    <mergeCell ref="N11:O11"/>
    <mergeCell ref="T11:T12"/>
    <mergeCell ref="N12:O12"/>
    <mergeCell ref="N13:O13"/>
    <mergeCell ref="T13:T14"/>
    <mergeCell ref="N14:O14"/>
    <mergeCell ref="B15:B19"/>
    <mergeCell ref="N15:O15"/>
    <mergeCell ref="P5:Q5"/>
    <mergeCell ref="R5:T5"/>
    <mergeCell ref="A6:C6"/>
    <mergeCell ref="D6:F6"/>
    <mergeCell ref="G6:H6"/>
    <mergeCell ref="I6:J6"/>
    <mergeCell ref="K6:L6"/>
    <mergeCell ref="M6:O6"/>
    <mergeCell ref="P6:Q6"/>
    <mergeCell ref="R6:T6"/>
    <mergeCell ref="A5:C5"/>
    <mergeCell ref="D5:F5"/>
    <mergeCell ref="G5:H5"/>
    <mergeCell ref="I5:J5"/>
    <mergeCell ref="K5:L5"/>
    <mergeCell ref="M5:O5"/>
    <mergeCell ref="A2:T2"/>
    <mergeCell ref="A4:C4"/>
    <mergeCell ref="D4:F4"/>
    <mergeCell ref="G4:H4"/>
    <mergeCell ref="I4:J4"/>
    <mergeCell ref="K4:L4"/>
    <mergeCell ref="M4:O4"/>
    <mergeCell ref="P4:Q4"/>
    <mergeCell ref="R4:T4"/>
  </mergeCells>
  <printOptions horizontalCentered="1"/>
  <pageMargins left="0.36" right="0.21" top="0.5" bottom="0.22" header="0.13" footer="0.28000000000000003"/>
  <pageSetup paperSize="9" scale="73" orientation="landscape" horizontalDpi="300" verticalDpi="300" r:id="rId1"/>
  <headerFooter alignWithMargins="0"/>
  <rowBreaks count="1" manualBreakCount="1">
    <brk id="50" max="1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theme="7"/>
  </sheetPr>
  <dimension ref="C1:J11"/>
  <sheetViews>
    <sheetView topLeftCell="A57" zoomScale="130" zoomScaleNormal="130" zoomScaleSheetLayoutView="78" workbookViewId="0">
      <selection activeCell="H8" sqref="H8"/>
    </sheetView>
  </sheetViews>
  <sheetFormatPr defaultColWidth="9.140625" defaultRowHeight="12.75"/>
  <cols>
    <col min="1" max="1" width="5.5703125" style="167" bestFit="1" customWidth="1"/>
    <col min="2" max="2" width="17.7109375" style="167" bestFit="1" customWidth="1"/>
    <col min="3" max="3" width="19" style="169" bestFit="1" customWidth="1"/>
    <col min="4" max="4" width="25.5703125" style="169" bestFit="1" customWidth="1"/>
    <col min="5" max="5" width="21.42578125" style="169" bestFit="1" customWidth="1"/>
    <col min="6" max="6" width="12.42578125" style="169" customWidth="1"/>
    <col min="7" max="8" width="10.7109375" style="169" bestFit="1" customWidth="1"/>
    <col min="9" max="9" width="12" style="169" customWidth="1"/>
    <col min="10" max="10" width="10.7109375" style="170" bestFit="1" customWidth="1"/>
    <col min="11" max="11" width="11.140625" style="167" bestFit="1" customWidth="1"/>
    <col min="12" max="12" width="72" style="167" bestFit="1" customWidth="1"/>
    <col min="13" max="16384" width="9.140625" style="167"/>
  </cols>
  <sheetData>
    <row r="1" ht="17.25" customHeight="1"/>
    <row r="2" ht="17.25" customHeight="1"/>
    <row r="3" ht="17.25" customHeight="1"/>
    <row r="4" ht="17.25" customHeight="1"/>
    <row r="5" ht="17.25" customHeight="1"/>
    <row r="6" ht="17.25" customHeight="1"/>
    <row r="7" ht="17.25" customHeight="1"/>
    <row r="8" ht="17.25" customHeight="1"/>
    <row r="9" ht="17.25" customHeight="1"/>
    <row r="10" ht="17.25" customHeight="1"/>
    <row r="11" ht="17.25" customHeight="1"/>
  </sheetData>
  <pageMargins left="0.7" right="0.7" top="0.75" bottom="0.75" header="0.3" footer="0.3"/>
  <pageSetup paperSize="9" scale="44"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theme="7"/>
  </sheetPr>
  <dimension ref="A1:AI6"/>
  <sheetViews>
    <sheetView zoomScale="55" zoomScaleNormal="55" zoomScaleSheetLayoutView="40" workbookViewId="0">
      <selection activeCell="AL21" sqref="AL21"/>
    </sheetView>
  </sheetViews>
  <sheetFormatPr defaultRowHeight="12.75"/>
  <sheetData>
    <row r="1" spans="1:35">
      <c r="A1" s="881" t="s">
        <v>1067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  <c r="AE1" s="881"/>
      <c r="AF1" s="881"/>
      <c r="AG1" s="881"/>
      <c r="AH1" s="881"/>
      <c r="AI1" s="881"/>
    </row>
    <row r="2" spans="1:35">
      <c r="A2" s="881"/>
      <c r="B2" s="881"/>
      <c r="C2" s="881"/>
      <c r="D2" s="881"/>
      <c r="E2" s="881"/>
      <c r="F2" s="881"/>
      <c r="G2" s="881"/>
      <c r="H2" s="881"/>
      <c r="I2" s="881"/>
      <c r="J2" s="881"/>
      <c r="K2" s="881"/>
      <c r="L2" s="881"/>
      <c r="M2" s="881"/>
      <c r="N2" s="881"/>
      <c r="O2" s="881"/>
      <c r="P2" s="881"/>
      <c r="Q2" s="881"/>
      <c r="R2" s="881"/>
      <c r="S2" s="881"/>
      <c r="T2" s="881"/>
      <c r="U2" s="881"/>
      <c r="V2" s="881"/>
      <c r="W2" s="881"/>
      <c r="X2" s="881"/>
      <c r="Y2" s="881"/>
      <c r="Z2" s="881"/>
      <c r="AA2" s="881"/>
      <c r="AB2" s="881"/>
      <c r="AC2" s="881"/>
      <c r="AD2" s="881"/>
      <c r="AE2" s="881"/>
      <c r="AF2" s="881"/>
      <c r="AG2" s="881"/>
      <c r="AH2" s="881"/>
      <c r="AI2" s="881"/>
    </row>
    <row r="3" spans="1:35">
      <c r="A3" s="881"/>
      <c r="B3" s="881"/>
      <c r="C3" s="881"/>
      <c r="D3" s="881"/>
      <c r="E3" s="881"/>
      <c r="F3" s="881"/>
      <c r="G3" s="881"/>
      <c r="H3" s="881"/>
      <c r="I3" s="881"/>
      <c r="J3" s="881"/>
      <c r="K3" s="881"/>
      <c r="L3" s="881"/>
      <c r="M3" s="881"/>
      <c r="N3" s="881"/>
      <c r="O3" s="881"/>
      <c r="P3" s="881"/>
      <c r="Q3" s="881"/>
      <c r="R3" s="881"/>
      <c r="S3" s="881"/>
      <c r="T3" s="881"/>
      <c r="U3" s="881"/>
      <c r="V3" s="881"/>
      <c r="W3" s="881"/>
      <c r="X3" s="881"/>
      <c r="Y3" s="881"/>
      <c r="Z3" s="881"/>
      <c r="AA3" s="881"/>
      <c r="AB3" s="881"/>
      <c r="AC3" s="881"/>
      <c r="AD3" s="881"/>
      <c r="AE3" s="881"/>
      <c r="AF3" s="881"/>
      <c r="AG3" s="881"/>
      <c r="AH3" s="881"/>
      <c r="AI3" s="881"/>
    </row>
    <row r="4" spans="1:35">
      <c r="A4" s="881"/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W4" s="881"/>
      <c r="X4" s="881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881"/>
    </row>
    <row r="5" spans="1:35">
      <c r="A5" s="881"/>
      <c r="B5" s="881"/>
      <c r="C5" s="881"/>
      <c r="D5" s="881"/>
      <c r="E5" s="881"/>
      <c r="F5" s="881"/>
      <c r="G5" s="881"/>
      <c r="H5" s="881"/>
      <c r="I5" s="881"/>
      <c r="J5" s="881"/>
      <c r="K5" s="881"/>
      <c r="L5" s="881"/>
      <c r="M5" s="881"/>
      <c r="N5" s="881"/>
      <c r="O5" s="881"/>
      <c r="P5" s="881"/>
      <c r="Q5" s="881"/>
      <c r="R5" s="881"/>
      <c r="S5" s="881"/>
      <c r="T5" s="881"/>
      <c r="U5" s="881"/>
      <c r="V5" s="881"/>
      <c r="W5" s="881"/>
      <c r="X5" s="881"/>
      <c r="Y5" s="881"/>
      <c r="Z5" s="881"/>
      <c r="AA5" s="881"/>
      <c r="AB5" s="881"/>
      <c r="AC5" s="881"/>
      <c r="AD5" s="881"/>
      <c r="AE5" s="881"/>
      <c r="AF5" s="881"/>
      <c r="AG5" s="881"/>
      <c r="AH5" s="881"/>
      <c r="AI5" s="881"/>
    </row>
    <row r="6" spans="1:35">
      <c r="A6" s="881"/>
      <c r="B6" s="881"/>
      <c r="C6" s="881"/>
      <c r="D6" s="881"/>
      <c r="E6" s="881"/>
      <c r="F6" s="881"/>
      <c r="G6" s="881"/>
      <c r="H6" s="881"/>
      <c r="I6" s="881"/>
      <c r="J6" s="881"/>
      <c r="K6" s="881"/>
      <c r="L6" s="881"/>
      <c r="M6" s="881"/>
      <c r="N6" s="881"/>
      <c r="O6" s="881"/>
      <c r="P6" s="881"/>
      <c r="Q6" s="881"/>
      <c r="R6" s="881"/>
      <c r="S6" s="881"/>
      <c r="T6" s="881"/>
      <c r="U6" s="881"/>
      <c r="V6" s="881"/>
      <c r="W6" s="881"/>
      <c r="X6" s="881"/>
      <c r="Y6" s="881"/>
      <c r="Z6" s="881"/>
      <c r="AA6" s="881"/>
      <c r="AB6" s="881"/>
      <c r="AC6" s="881"/>
      <c r="AD6" s="881"/>
      <c r="AE6" s="881"/>
      <c r="AF6" s="881"/>
      <c r="AG6" s="881"/>
      <c r="AH6" s="881"/>
      <c r="AI6" s="881"/>
    </row>
  </sheetData>
  <mergeCells count="1">
    <mergeCell ref="A1:AI6"/>
  </mergeCells>
  <pageMargins left="0.7" right="0.7" top="0.75" bottom="0.75" header="0.3" footer="0.3"/>
  <pageSetup paperSize="9" scale="38" orientation="portrait" horizontalDpi="4294967292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9</vt:i4>
      </vt:variant>
    </vt:vector>
  </HeadingPairs>
  <TitlesOfParts>
    <vt:vector size="26" baseType="lpstr">
      <vt:lpstr>COVER PAGE</vt:lpstr>
      <vt:lpstr>INDEX</vt:lpstr>
      <vt:lpstr>CUSTOMER DRAWING</vt:lpstr>
      <vt:lpstr>PFD</vt:lpstr>
      <vt:lpstr>CONTROL PLAN</vt:lpstr>
      <vt:lpstr>PFMEA</vt:lpstr>
      <vt:lpstr>MSA</vt:lpstr>
      <vt:lpstr>LAYOUT INSPECTION REPORT</vt:lpstr>
      <vt:lpstr>RAW MATERIAL TEST RESULT</vt:lpstr>
      <vt:lpstr>AFTER HT TEST RESULT</vt:lpstr>
      <vt:lpstr>SPC1</vt:lpstr>
      <vt:lpstr>SPC2</vt:lpstr>
      <vt:lpstr>QUALIFIED LABORATORY  DOCS</vt:lpstr>
      <vt:lpstr>CHECKING AIDS</vt:lpstr>
      <vt:lpstr>INSPECTION AGREMENT COVER PAGE</vt:lpstr>
      <vt:lpstr>INSPECTION AGREEMENT</vt:lpstr>
      <vt:lpstr>PSW</vt:lpstr>
      <vt:lpstr>'CHECKING AIDS'!Print_Area</vt:lpstr>
      <vt:lpstr>'CONTROL PLAN'!Print_Area</vt:lpstr>
      <vt:lpstr>'COVER PAGE'!Print_Area</vt:lpstr>
      <vt:lpstr>'CUSTOMER DRAWING'!Print_Area</vt:lpstr>
      <vt:lpstr>INDEX!Print_Area</vt:lpstr>
      <vt:lpstr>'INSPECTION AGREEMENT'!Print_Area</vt:lpstr>
      <vt:lpstr>'LAYOUT INSPECTION REPORT'!Print_Area</vt:lpstr>
      <vt:lpstr>MSA!Print_Area</vt:lpstr>
      <vt:lpstr>PFMEA!Print_Area</vt:lpstr>
    </vt:vector>
  </TitlesOfParts>
  <Company>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Admin</cp:lastModifiedBy>
  <cp:lastPrinted>2024-10-02T09:49:43Z</cp:lastPrinted>
  <dcterms:created xsi:type="dcterms:W3CDTF">2005-04-19T06:25:45Z</dcterms:created>
  <dcterms:modified xsi:type="dcterms:W3CDTF">2024-10-21T11:19:46Z</dcterms:modified>
</cp:coreProperties>
</file>