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DF23A0EF-AB9F-4556-80FB-52F0A857B5D9}" xr6:coauthVersionLast="36" xr6:coauthVersionMax="36" xr10:uidLastSave="{00000000-0000-0000-0000-000000000000}"/>
  <bookViews>
    <workbookView xWindow="0" yWindow="0" windowWidth="20490" windowHeight="6945" tabRatio="517" xr2:uid="{00000000-000D-0000-FFFF-FFFF00000000}"/>
  </bookViews>
  <sheets>
    <sheet name="FORM B" sheetId="48" r:id="rId1"/>
  </sheets>
  <definedNames>
    <definedName name="_xlnm._FilterDatabase" localSheetId="0" hidden="1">'FORM B'!$A$12:$AF$62</definedName>
    <definedName name="ay">#REF!</definedName>
    <definedName name="cc">#REF!</definedName>
    <definedName name="ck">#REF!</definedName>
    <definedName name="EE">#REF!</definedName>
    <definedName name="ELE">#REF!</definedName>
    <definedName name="FF">#REF!</definedName>
    <definedName name="GG">#REF!</definedName>
    <definedName name="ii">#REF!</definedName>
    <definedName name="jj">#REF!</definedName>
    <definedName name="KGN">#REF!</definedName>
    <definedName name="KK">#REF!</definedName>
    <definedName name="LL">#REF!</definedName>
    <definedName name="MS">#REF!</definedName>
    <definedName name="PK">#REF!</definedName>
    <definedName name="_xlnm.Print_Area" localSheetId="0">'FORM B'!$A$14:$F$61</definedName>
    <definedName name="_xlnm.Print_Titles" localSheetId="0">'FORM B'!$9:$13</definedName>
    <definedName name="ss">#REF!</definedName>
  </definedNames>
  <calcPr calcId="191029"/>
</workbook>
</file>

<file path=xl/calcChain.xml><?xml version="1.0" encoding="utf-8"?>
<calcChain xmlns="http://schemas.openxmlformats.org/spreadsheetml/2006/main">
  <c r="Y62" i="48" l="1"/>
  <c r="X62" i="48"/>
  <c r="W62" i="48"/>
  <c r="V62" i="48"/>
  <c r="U62" i="48"/>
  <c r="Q62" i="48"/>
  <c r="P62" i="48"/>
  <c r="O62" i="48"/>
  <c r="N62" i="48"/>
  <c r="K62" i="48"/>
  <c r="I62" i="48"/>
  <c r="H62" i="48"/>
  <c r="L61" i="48"/>
  <c r="J61" i="48"/>
  <c r="L60" i="48"/>
  <c r="J60" i="48"/>
  <c r="L59" i="48"/>
  <c r="J59" i="48"/>
  <c r="L58" i="48"/>
  <c r="J58" i="48"/>
  <c r="G59" i="48" l="1"/>
  <c r="M59" i="48" s="1"/>
  <c r="AB58" i="48"/>
  <c r="AB60" i="48"/>
  <c r="AB61" i="48"/>
  <c r="G60" i="48"/>
  <c r="M60" i="48" s="1"/>
  <c r="R60" i="48" s="1"/>
  <c r="T60" i="48" s="1"/>
  <c r="R59" i="48"/>
  <c r="S59" i="48"/>
  <c r="AB59" i="48"/>
  <c r="G61" i="48"/>
  <c r="M61" i="48" s="1"/>
  <c r="R61" i="48" s="1"/>
  <c r="S60" i="48"/>
  <c r="G58" i="48"/>
  <c r="M58" i="48" s="1"/>
  <c r="R58" i="48" s="1"/>
  <c r="S61" i="48"/>
  <c r="S58" i="48"/>
  <c r="T58" i="48" l="1"/>
  <c r="Z58" i="48" s="1"/>
  <c r="AA58" i="48" s="1"/>
  <c r="T61" i="48"/>
  <c r="Z61" i="48" s="1"/>
  <c r="AA61" i="48" s="1"/>
  <c r="Z60" i="48"/>
  <c r="AA60" i="48" s="1"/>
  <c r="T59" i="48"/>
  <c r="Z59" i="48" s="1"/>
  <c r="AA59" i="48" s="1"/>
  <c r="L57" i="48" l="1"/>
  <c r="J57" i="48"/>
  <c r="L56" i="48"/>
  <c r="J56" i="48"/>
  <c r="L55" i="48"/>
  <c r="J55" i="48"/>
  <c r="L54" i="48"/>
  <c r="J54" i="48"/>
  <c r="L53" i="48"/>
  <c r="J53" i="48"/>
  <c r="L52" i="48"/>
  <c r="J52" i="48"/>
  <c r="L51" i="48"/>
  <c r="J51" i="48"/>
  <c r="G54" i="48" l="1"/>
  <c r="M54" i="48" s="1"/>
  <c r="G51" i="48"/>
  <c r="M51" i="48" s="1"/>
  <c r="R51" i="48" s="1"/>
  <c r="T51" i="48" s="1"/>
  <c r="G53" i="48"/>
  <c r="M53" i="48" s="1"/>
  <c r="R53" i="48" s="1"/>
  <c r="AB57" i="48"/>
  <c r="G57" i="48"/>
  <c r="M57" i="48" s="1"/>
  <c r="R57" i="48" s="1"/>
  <c r="G52" i="48"/>
  <c r="M52" i="48" s="1"/>
  <c r="R52" i="48" s="1"/>
  <c r="T52" i="48" s="1"/>
  <c r="AB56" i="48"/>
  <c r="G56" i="48"/>
  <c r="M56" i="48" s="1"/>
  <c r="AB55" i="48"/>
  <c r="G55" i="48"/>
  <c r="M55" i="48" s="1"/>
  <c r="R55" i="48" s="1"/>
  <c r="T55" i="48" s="1"/>
  <c r="S55" i="48"/>
  <c r="S56" i="48"/>
  <c r="S57" i="48"/>
  <c r="AB53" i="48"/>
  <c r="AB52" i="48"/>
  <c r="AB54" i="48"/>
  <c r="AB51" i="48"/>
  <c r="S52" i="48"/>
  <c r="S53" i="48"/>
  <c r="R54" i="48"/>
  <c r="S51" i="48"/>
  <c r="S54" i="48"/>
  <c r="L50" i="48"/>
  <c r="J50" i="48"/>
  <c r="L49" i="48"/>
  <c r="J49" i="48"/>
  <c r="L48" i="48"/>
  <c r="J48" i="48"/>
  <c r="L47" i="48"/>
  <c r="J47" i="48"/>
  <c r="R56" i="48" l="1"/>
  <c r="Z55" i="48"/>
  <c r="AA55" i="48" s="1"/>
  <c r="T57" i="48"/>
  <c r="Z57" i="48" s="1"/>
  <c r="AA57" i="48" s="1"/>
  <c r="T56" i="48"/>
  <c r="Z52" i="48"/>
  <c r="AA52" i="48" s="1"/>
  <c r="Z51" i="48"/>
  <c r="AA51" i="48" s="1"/>
  <c r="T54" i="48"/>
  <c r="Z54" i="48" s="1"/>
  <c r="AA54" i="48" s="1"/>
  <c r="T53" i="48"/>
  <c r="Z53" i="48" s="1"/>
  <c r="AA53" i="48" s="1"/>
  <c r="G48" i="48"/>
  <c r="M48" i="48" s="1"/>
  <c r="R48" i="48" s="1"/>
  <c r="T48" i="48" s="1"/>
  <c r="AB50" i="48"/>
  <c r="G50" i="48"/>
  <c r="M50" i="48" s="1"/>
  <c r="R50" i="48" s="1"/>
  <c r="AB47" i="48"/>
  <c r="G47" i="48"/>
  <c r="M47" i="48" s="1"/>
  <c r="R47" i="48" s="1"/>
  <c r="AB49" i="48"/>
  <c r="G49" i="48"/>
  <c r="M49" i="48" s="1"/>
  <c r="R49" i="48" s="1"/>
  <c r="S48" i="48"/>
  <c r="AB48" i="48"/>
  <c r="S49" i="48"/>
  <c r="S47" i="48"/>
  <c r="S50" i="48"/>
  <c r="Z56" i="48" l="1"/>
  <c r="T47" i="48"/>
  <c r="Z47" i="48" s="1"/>
  <c r="AA47" i="48" s="1"/>
  <c r="T50" i="48"/>
  <c r="Z50" i="48" s="1"/>
  <c r="AA50" i="48" s="1"/>
  <c r="T49" i="48"/>
  <c r="Z49" i="48" s="1"/>
  <c r="AA49" i="48" s="1"/>
  <c r="Z48" i="48"/>
  <c r="AA48" i="48" s="1"/>
  <c r="AA56" i="48" l="1"/>
  <c r="L16" i="48"/>
  <c r="J16" i="48"/>
  <c r="G16" i="48" l="1"/>
  <c r="M16" i="48" s="1"/>
  <c r="R16" i="48" s="1"/>
  <c r="S16" i="48"/>
  <c r="AB16" i="48"/>
  <c r="L46" i="48"/>
  <c r="J46" i="48"/>
  <c r="L45" i="48"/>
  <c r="J45" i="48"/>
  <c r="L44" i="48"/>
  <c r="J44" i="48"/>
  <c r="L43" i="48"/>
  <c r="J43" i="48"/>
  <c r="L42" i="48"/>
  <c r="J42" i="48"/>
  <c r="L41" i="48"/>
  <c r="J41" i="48"/>
  <c r="L40" i="48"/>
  <c r="J40" i="48"/>
  <c r="L39" i="48"/>
  <c r="J39" i="48"/>
  <c r="L38" i="48"/>
  <c r="J38" i="48"/>
  <c r="L37" i="48"/>
  <c r="J37" i="48"/>
  <c r="L36" i="48"/>
  <c r="J36" i="48"/>
  <c r="L35" i="48"/>
  <c r="J35" i="48"/>
  <c r="L34" i="48"/>
  <c r="J34" i="48"/>
  <c r="L33" i="48"/>
  <c r="J33" i="48"/>
  <c r="L32" i="48"/>
  <c r="J32" i="48"/>
  <c r="L31" i="48"/>
  <c r="J31" i="48"/>
  <c r="L30" i="48"/>
  <c r="J30" i="48"/>
  <c r="L29" i="48"/>
  <c r="J29" i="48"/>
  <c r="L28" i="48"/>
  <c r="J28" i="48"/>
  <c r="L27" i="48"/>
  <c r="J27" i="48"/>
  <c r="L26" i="48"/>
  <c r="J26" i="48"/>
  <c r="L25" i="48"/>
  <c r="J25" i="48"/>
  <c r="L24" i="48"/>
  <c r="J24" i="48"/>
  <c r="L23" i="48"/>
  <c r="J23" i="48"/>
  <c r="L22" i="48"/>
  <c r="J22" i="48"/>
  <c r="L21" i="48"/>
  <c r="J21" i="48"/>
  <c r="L20" i="48"/>
  <c r="J20" i="48"/>
  <c r="L19" i="48"/>
  <c r="J19" i="48"/>
  <c r="L18" i="48"/>
  <c r="J18" i="48"/>
  <c r="L17" i="48"/>
  <c r="L15" i="48"/>
  <c r="J15" i="48"/>
  <c r="L14" i="48"/>
  <c r="J14" i="48"/>
  <c r="L62" i="48" l="1"/>
  <c r="G19" i="48"/>
  <c r="G21" i="48"/>
  <c r="G22" i="48"/>
  <c r="G25" i="48"/>
  <c r="G27" i="48"/>
  <c r="G29" i="48"/>
  <c r="G31" i="48"/>
  <c r="G33" i="48"/>
  <c r="G35" i="48"/>
  <c r="G37" i="48"/>
  <c r="G39" i="48"/>
  <c r="G41" i="48"/>
  <c r="G42" i="48"/>
  <c r="M42" i="48" s="1"/>
  <c r="R42" i="48" s="1"/>
  <c r="G44" i="48"/>
  <c r="M44" i="48" s="1"/>
  <c r="R44" i="48" s="1"/>
  <c r="G46" i="48"/>
  <c r="M46" i="48" s="1"/>
  <c r="R46" i="48" s="1"/>
  <c r="G45" i="48"/>
  <c r="M45" i="48" s="1"/>
  <c r="R45" i="48" s="1"/>
  <c r="G43" i="48"/>
  <c r="M43" i="48" s="1"/>
  <c r="R43" i="48" s="1"/>
  <c r="G40" i="48"/>
  <c r="G38" i="48"/>
  <c r="G36" i="48"/>
  <c r="G34" i="48"/>
  <c r="G32" i="48"/>
  <c r="G30" i="48"/>
  <c r="G28" i="48"/>
  <c r="G26" i="48"/>
  <c r="G24" i="48"/>
  <c r="G23" i="48"/>
  <c r="G20" i="48"/>
  <c r="G18" i="48"/>
  <c r="G15" i="48"/>
  <c r="G14" i="48"/>
  <c r="T16" i="48"/>
  <c r="Z16" i="48" s="1"/>
  <c r="AA16" i="48" s="1"/>
  <c r="AB45" i="48"/>
  <c r="S46" i="48"/>
  <c r="AB46" i="48"/>
  <c r="S45" i="48"/>
  <c r="S42" i="48"/>
  <c r="AB42" i="48"/>
  <c r="S43" i="48"/>
  <c r="AB43" i="48"/>
  <c r="S44" i="48"/>
  <c r="AB44" i="48"/>
  <c r="T44" i="48" l="1"/>
  <c r="Z44" i="48" s="1"/>
  <c r="AA44" i="48" s="1"/>
  <c r="T42" i="48"/>
  <c r="Z42" i="48" s="1"/>
  <c r="AA42" i="48" s="1"/>
  <c r="T43" i="48"/>
  <c r="Z43" i="48" s="1"/>
  <c r="AA43" i="48" s="1"/>
  <c r="T46" i="48"/>
  <c r="Z46" i="48" s="1"/>
  <c r="AA46" i="48" s="1"/>
  <c r="T45" i="48"/>
  <c r="Z45" i="48" s="1"/>
  <c r="AA45" i="48" s="1"/>
  <c r="M40" i="48"/>
  <c r="M39" i="48"/>
  <c r="M37" i="48"/>
  <c r="M38" i="48"/>
  <c r="R38" i="48" s="1"/>
  <c r="M41" i="48"/>
  <c r="R41" i="48" s="1"/>
  <c r="AB38" i="48"/>
  <c r="AB41" i="48"/>
  <c r="S37" i="48"/>
  <c r="AB37" i="48"/>
  <c r="S39" i="48"/>
  <c r="AB39" i="48"/>
  <c r="S40" i="48"/>
  <c r="AB40" i="48"/>
  <c r="S38" i="48"/>
  <c r="S41" i="48"/>
  <c r="R40" i="48" l="1"/>
  <c r="R39" i="48"/>
  <c r="R37" i="48"/>
  <c r="T41" i="48"/>
  <c r="Z41" i="48" s="1"/>
  <c r="AA41" i="48" s="1"/>
  <c r="T38" i="48"/>
  <c r="Z38" i="48" s="1"/>
  <c r="AA38" i="48" s="1"/>
  <c r="S15" i="48"/>
  <c r="AB15" i="48"/>
  <c r="T37" i="48" l="1"/>
  <c r="Z37" i="48" s="1"/>
  <c r="AA37" i="48" s="1"/>
  <c r="T39" i="48"/>
  <c r="Z39" i="48" s="1"/>
  <c r="AA39" i="48" s="1"/>
  <c r="T40" i="48"/>
  <c r="Z40" i="48" s="1"/>
  <c r="AA40" i="48" s="1"/>
  <c r="O7" i="48"/>
  <c r="M7" i="48"/>
  <c r="J7" i="48"/>
  <c r="J17" i="48"/>
  <c r="J62" i="48" s="1"/>
  <c r="G17" i="48" l="1"/>
  <c r="M30" i="48"/>
  <c r="R30" i="48" s="1"/>
  <c r="F62" i="48"/>
  <c r="S30" i="48" l="1"/>
  <c r="AB30" i="48"/>
  <c r="S33" i="48"/>
  <c r="AB33" i="48"/>
  <c r="M33" i="48" l="1"/>
  <c r="T30" i="48"/>
  <c r="Z30" i="48" s="1"/>
  <c r="AA30" i="48" s="1"/>
  <c r="E30" i="48"/>
  <c r="R33" i="48" l="1"/>
  <c r="S35" i="48"/>
  <c r="AB35" i="48"/>
  <c r="AB34" i="48"/>
  <c r="S34" i="48"/>
  <c r="AB28" i="48"/>
  <c r="S28" i="48"/>
  <c r="AB25" i="48"/>
  <c r="S25" i="48"/>
  <c r="AB23" i="48"/>
  <c r="S23" i="48"/>
  <c r="S21" i="48"/>
  <c r="AB21" i="48"/>
  <c r="AB18" i="48"/>
  <c r="S18" i="48"/>
  <c r="M23" i="48"/>
  <c r="R23" i="48" s="1"/>
  <c r="M18" i="48"/>
  <c r="R18" i="48" s="1"/>
  <c r="M34" i="48"/>
  <c r="R34" i="48" s="1"/>
  <c r="M25" i="48"/>
  <c r="R25" i="48" s="1"/>
  <c r="M21" i="48"/>
  <c r="R21" i="48" s="1"/>
  <c r="M15" i="48"/>
  <c r="R15" i="48" s="1"/>
  <c r="M28" i="48"/>
  <c r="R28" i="48" s="1"/>
  <c r="T33" i="48" l="1"/>
  <c r="Z33" i="48" s="1"/>
  <c r="AA33" i="48" s="1"/>
  <c r="T15" i="48"/>
  <c r="Z15" i="48" s="1"/>
  <c r="AA15" i="48" s="1"/>
  <c r="T34" i="48"/>
  <c r="T21" i="48"/>
  <c r="T23" i="48"/>
  <c r="T25" i="48"/>
  <c r="T28" i="48"/>
  <c r="E18" i="48" l="1"/>
  <c r="T18" i="48"/>
  <c r="Z18" i="48" s="1"/>
  <c r="AA18" i="48" s="1"/>
  <c r="E15" i="48"/>
  <c r="Z21" i="48"/>
  <c r="AA21" i="48" s="1"/>
  <c r="E21" i="48"/>
  <c r="Z25" i="48"/>
  <c r="AA25" i="48" s="1"/>
  <c r="E25" i="48"/>
  <c r="Z28" i="48"/>
  <c r="AA28" i="48" s="1"/>
  <c r="E28" i="48"/>
  <c r="Z23" i="48"/>
  <c r="AA23" i="48" s="1"/>
  <c r="E23" i="48"/>
  <c r="Z34" i="48"/>
  <c r="AA34" i="48" s="1"/>
  <c r="E34" i="48"/>
  <c r="AB14" i="48" l="1"/>
  <c r="S14" i="48"/>
  <c r="M14" i="48"/>
  <c r="R14" i="48" l="1"/>
  <c r="T14" i="48" l="1"/>
  <c r="E14" i="48"/>
  <c r="Z14" i="48" l="1"/>
  <c r="M36" i="48"/>
  <c r="R36" i="48" s="1"/>
  <c r="AB36" i="48"/>
  <c r="S36" i="48"/>
  <c r="AB32" i="48"/>
  <c r="S32" i="48"/>
  <c r="S31" i="48"/>
  <c r="AB31" i="48"/>
  <c r="M32" i="48"/>
  <c r="R32" i="48" s="1"/>
  <c r="M31" i="48"/>
  <c r="R31" i="48" s="1"/>
  <c r="AA14" i="48" l="1"/>
  <c r="M35" i="48"/>
  <c r="R35" i="48" s="1"/>
  <c r="E36" i="48"/>
  <c r="T32" i="48"/>
  <c r="T31" i="48" l="1"/>
  <c r="E35" i="48"/>
  <c r="T35" i="48"/>
  <c r="Z35" i="48" s="1"/>
  <c r="AA35" i="48" s="1"/>
  <c r="T36" i="48"/>
  <c r="Z36" i="48" s="1"/>
  <c r="AA36" i="48" s="1"/>
  <c r="Z32" i="48"/>
  <c r="AA32" i="48" s="1"/>
  <c r="E32" i="48"/>
  <c r="E31" i="48"/>
  <c r="Z31" i="48" l="1"/>
  <c r="AA31" i="48" l="1"/>
  <c r="S17" i="48" l="1"/>
  <c r="AB17" i="48"/>
  <c r="AB26" i="48"/>
  <c r="S26" i="48"/>
  <c r="AB29" i="48"/>
  <c r="S29" i="48"/>
  <c r="AB27" i="48"/>
  <c r="S27" i="48"/>
  <c r="S24" i="48"/>
  <c r="AB24" i="48"/>
  <c r="AB22" i="48"/>
  <c r="S22" i="48"/>
  <c r="AB20" i="48"/>
  <c r="S20" i="48"/>
  <c r="S19" i="48"/>
  <c r="AB19" i="48"/>
  <c r="M29" i="48"/>
  <c r="R29" i="48" s="1"/>
  <c r="AB62" i="48" l="1"/>
  <c r="S62" i="48"/>
  <c r="T29" i="48"/>
  <c r="Z29" i="48" l="1"/>
  <c r="AA29" i="48" s="1"/>
  <c r="E29" i="48"/>
  <c r="M27" i="48" l="1"/>
  <c r="R27" i="48" s="1"/>
  <c r="T27" i="48" l="1"/>
  <c r="Z27" i="48" s="1"/>
  <c r="AA27" i="48" s="1"/>
  <c r="E27" i="48"/>
  <c r="M17" i="48"/>
  <c r="R17" i="48" l="1"/>
  <c r="T17" i="48" l="1"/>
  <c r="E17" i="48"/>
  <c r="Z17" i="48" l="1"/>
  <c r="AA17" i="48" s="1"/>
  <c r="M26" i="48"/>
  <c r="R26" i="48" s="1"/>
  <c r="M19" i="48"/>
  <c r="M20" i="48"/>
  <c r="R20" i="48" s="1"/>
  <c r="M22" i="48"/>
  <c r="R22" i="48" s="1"/>
  <c r="M24" i="48"/>
  <c r="R24" i="48" s="1"/>
  <c r="M62" i="48" l="1"/>
  <c r="R19" i="48"/>
  <c r="R62" i="48" s="1"/>
  <c r="T26" i="48"/>
  <c r="T24" i="48"/>
  <c r="Z24" i="48" l="1"/>
  <c r="AA24" i="48" s="1"/>
  <c r="E24" i="48"/>
  <c r="Z26" i="48"/>
  <c r="E26" i="48"/>
  <c r="A15" i="48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A26" i="48" l="1"/>
  <c r="E22" i="48"/>
  <c r="T22" i="48"/>
  <c r="E20" i="48"/>
  <c r="T20" i="48"/>
  <c r="E19" i="48"/>
  <c r="T19" i="48"/>
  <c r="T62" i="48" s="1"/>
  <c r="Z20" i="48" l="1"/>
  <c r="AA20" i="48" s="1"/>
  <c r="Z22" i="48"/>
  <c r="Z19" i="48"/>
  <c r="Z62" i="48" s="1"/>
  <c r="AA19" i="48" l="1"/>
  <c r="AA22" i="48"/>
  <c r="AA62" i="48" l="1"/>
  <c r="E62" i="48"/>
  <c r="G7" i="48"/>
</calcChain>
</file>

<file path=xl/sharedStrings.xml><?xml version="1.0" encoding="utf-8"?>
<sst xmlns="http://schemas.openxmlformats.org/spreadsheetml/2006/main" count="187" uniqueCount="178">
  <si>
    <t>Overtime</t>
  </si>
  <si>
    <t>Remarks</t>
  </si>
  <si>
    <t>FORM B</t>
  </si>
  <si>
    <t>Highly Skilled</t>
  </si>
  <si>
    <t>Skilled</t>
  </si>
  <si>
    <t>Semi-skilled</t>
  </si>
  <si>
    <t>Un skilled</t>
  </si>
  <si>
    <t>Minimum Basic</t>
  </si>
  <si>
    <t>DA</t>
  </si>
  <si>
    <t>SI No</t>
  </si>
  <si>
    <t>Sl. No. in Employee register</t>
  </si>
  <si>
    <t>Name</t>
  </si>
  <si>
    <t>Rate of Wage</t>
  </si>
  <si>
    <t>No. of Days worked</t>
  </si>
  <si>
    <t>Overtime hours worked</t>
  </si>
  <si>
    <t>Basic</t>
  </si>
  <si>
    <t>Special Basic</t>
  </si>
  <si>
    <t>Payments Overtime</t>
  </si>
  <si>
    <t>HRA</t>
  </si>
  <si>
    <t>Other</t>
  </si>
  <si>
    <t>Total</t>
  </si>
  <si>
    <t>Deduction</t>
  </si>
  <si>
    <t>Net Payment</t>
  </si>
  <si>
    <t>Employer Share Pf Welfare Found</t>
  </si>
  <si>
    <t>Receipt by Employee /Bank Transaction ID</t>
  </si>
  <si>
    <t>Date of Payment</t>
  </si>
  <si>
    <t>EL Payment</t>
  </si>
  <si>
    <t>Advance against bonus</t>
  </si>
  <si>
    <t>PF</t>
  </si>
  <si>
    <t>ESIC</t>
  </si>
  <si>
    <t>SOCIETY</t>
  </si>
  <si>
    <t>Income Tax</t>
  </si>
  <si>
    <t>Insurance</t>
  </si>
  <si>
    <t>Others</t>
  </si>
  <si>
    <t xml:space="preserve">LIN NO.  </t>
  </si>
  <si>
    <t>WAGE REGISTER</t>
  </si>
  <si>
    <t>Recoveries/Advance</t>
  </si>
  <si>
    <t>Name of Owner : Devendra Kumar Sharma</t>
  </si>
  <si>
    <t>Father Name</t>
  </si>
  <si>
    <t>Name of Establishment :M/s Klikl Secure Solutions Pvt.Ltd.</t>
  </si>
  <si>
    <t>LIN NO. 1858228510</t>
  </si>
  <si>
    <t>Ram Prasad</t>
  </si>
  <si>
    <t>+</t>
  </si>
  <si>
    <t>Rajesh Kumar</t>
  </si>
  <si>
    <t>Ashok</t>
  </si>
  <si>
    <t>Banke Lal</t>
  </si>
  <si>
    <t>Radhe Shayam</t>
  </si>
  <si>
    <t>Jagdish</t>
  </si>
  <si>
    <t>Mahesh</t>
  </si>
  <si>
    <t>Vinod Bharti</t>
  </si>
  <si>
    <t>Ram Veer</t>
  </si>
  <si>
    <t>Budha Sen</t>
  </si>
  <si>
    <t>Nathu Lal</t>
  </si>
  <si>
    <t>Arjun</t>
  </si>
  <si>
    <t>Murari Lal</t>
  </si>
  <si>
    <t>Suraj Bharti</t>
  </si>
  <si>
    <t>Naresh Kumar</t>
  </si>
  <si>
    <t>Mohan Swaroop</t>
  </si>
  <si>
    <t>Chote Lal</t>
  </si>
  <si>
    <t>Rate of Minimum wages And Since the date 01 Feb 2021 TO 30 July-  2022</t>
  </si>
  <si>
    <t>Virendra kumar</t>
  </si>
  <si>
    <t>Subhash</t>
  </si>
  <si>
    <t xml:space="preserve">Sanjeev </t>
  </si>
  <si>
    <t>Sundar</t>
  </si>
  <si>
    <t>Radhey Shyam</t>
  </si>
  <si>
    <t>Poshaki</t>
  </si>
  <si>
    <t>Murari lal</t>
  </si>
  <si>
    <t>Manoj kumar</t>
  </si>
  <si>
    <t>Shivam kumar</t>
  </si>
  <si>
    <t>Arvind</t>
  </si>
  <si>
    <t xml:space="preserve">Sunil  </t>
  </si>
  <si>
    <t>Vijay Pal</t>
  </si>
  <si>
    <t>Ranjeet</t>
  </si>
  <si>
    <t>Pradeep kumar</t>
  </si>
  <si>
    <t>Rishi pal</t>
  </si>
  <si>
    <t>Bhudh Sen</t>
  </si>
  <si>
    <t>Mashi Chandra</t>
  </si>
  <si>
    <t>Jasveer</t>
  </si>
  <si>
    <t>Banwari lal</t>
  </si>
  <si>
    <t>Ram Nath</t>
  </si>
  <si>
    <t>Raj veer</t>
  </si>
  <si>
    <t>Tikka ram</t>
  </si>
  <si>
    <t>Ratan lal</t>
  </si>
  <si>
    <t>Nanuki</t>
  </si>
  <si>
    <t>26001381</t>
  </si>
  <si>
    <t>26001364</t>
  </si>
  <si>
    <t>26001365</t>
  </si>
  <si>
    <t>26001371</t>
  </si>
  <si>
    <t>26001379</t>
  </si>
  <si>
    <t>26001384</t>
  </si>
  <si>
    <t>26003789</t>
  </si>
  <si>
    <t>Deepak</t>
  </si>
  <si>
    <t>Pappu</t>
  </si>
  <si>
    <t>26004817</t>
  </si>
  <si>
    <t>26004857</t>
  </si>
  <si>
    <t xml:space="preserve">Guddu  </t>
  </si>
  <si>
    <t>Neetu</t>
  </si>
  <si>
    <t>26004982</t>
  </si>
  <si>
    <t>Rahul</t>
  </si>
  <si>
    <t>26001369</t>
  </si>
  <si>
    <t>26001373</t>
  </si>
  <si>
    <t>26003485</t>
  </si>
  <si>
    <t>26003916</t>
  </si>
  <si>
    <t>26004001</t>
  </si>
  <si>
    <t>26004183</t>
  </si>
  <si>
    <t>26004378</t>
  </si>
  <si>
    <t>26004437</t>
  </si>
  <si>
    <t>26004470</t>
  </si>
  <si>
    <t>26004683</t>
  </si>
  <si>
    <t>SHIV   KUMAR</t>
  </si>
  <si>
    <t>Indra pal</t>
  </si>
  <si>
    <t>26004818</t>
  </si>
  <si>
    <t xml:space="preserve">RAHUL   </t>
  </si>
  <si>
    <t>Gohran lal</t>
  </si>
  <si>
    <t>35000190</t>
  </si>
  <si>
    <t>35000313</t>
  </si>
  <si>
    <t>35000005</t>
  </si>
  <si>
    <t>35000087</t>
  </si>
  <si>
    <t>35000314</t>
  </si>
  <si>
    <t>RAJU</t>
  </si>
  <si>
    <t>Holiday</t>
  </si>
  <si>
    <t>26005524</t>
  </si>
  <si>
    <t>Pappu Balmiki</t>
  </si>
  <si>
    <t>26005565</t>
  </si>
  <si>
    <t>Arun kumar</t>
  </si>
  <si>
    <t>'26005587</t>
  </si>
  <si>
    <t>Munendra</t>
  </si>
  <si>
    <t>26005588</t>
  </si>
  <si>
    <t>Satish</t>
  </si>
  <si>
    <t>26005623</t>
  </si>
  <si>
    <t>Rajendra</t>
  </si>
  <si>
    <t>SUNIL</t>
  </si>
  <si>
    <t>26005756</t>
  </si>
  <si>
    <t>RAJENDRA KUMAR</t>
  </si>
  <si>
    <t>Kailash Chandra</t>
  </si>
  <si>
    <t>26005888</t>
  </si>
  <si>
    <t>26005941</t>
  </si>
  <si>
    <t>26005904</t>
  </si>
  <si>
    <t>AJAY</t>
  </si>
  <si>
    <t>26001444</t>
  </si>
  <si>
    <t>26003494</t>
  </si>
  <si>
    <t>RAM BABU</t>
  </si>
  <si>
    <t>35000781</t>
  </si>
  <si>
    <t>Sanjay</t>
  </si>
  <si>
    <t>26001387</t>
  </si>
  <si>
    <t>Manor</t>
  </si>
  <si>
    <t>26005961</t>
  </si>
  <si>
    <t>Ajay pal</t>
  </si>
  <si>
    <t>26006012</t>
  </si>
  <si>
    <t>Anil kumar</t>
  </si>
  <si>
    <t>26005975</t>
  </si>
  <si>
    <t>26005990</t>
  </si>
  <si>
    <t>26006011</t>
  </si>
  <si>
    <t>Abhay</t>
  </si>
  <si>
    <t xml:space="preserve">Naritam </t>
  </si>
  <si>
    <t>Rajveer</t>
  </si>
  <si>
    <t>Ram Das</t>
  </si>
  <si>
    <t>Ramesh Chandra</t>
  </si>
  <si>
    <t>Ram Pal</t>
  </si>
  <si>
    <t>Gedan Lal</t>
  </si>
  <si>
    <t>Kuaur Pal</t>
  </si>
  <si>
    <t>Kishan Pal</t>
  </si>
  <si>
    <t>Lakhan</t>
  </si>
  <si>
    <t>Matru lal</t>
  </si>
  <si>
    <t>Utam Lal</t>
  </si>
  <si>
    <t>Banvari Lal</t>
  </si>
  <si>
    <t>Jani Prasad</t>
  </si>
  <si>
    <t>Ram Prkash</t>
  </si>
  <si>
    <t>Kuar Pal</t>
  </si>
  <si>
    <t>Wage Period From  01 Jan 2022  to 31 Jan 2022  (Monthly)</t>
  </si>
  <si>
    <t>26005972</t>
  </si>
  <si>
    <t>26006325</t>
  </si>
  <si>
    <t>Babu</t>
  </si>
  <si>
    <t xml:space="preserve">Rajesh   </t>
  </si>
  <si>
    <t>26006223</t>
  </si>
  <si>
    <t>Poonam</t>
  </si>
  <si>
    <t>26006316</t>
  </si>
  <si>
    <t>Sompal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</si>
</sst>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7.7"/>
      <color theme="10"/>
      <name val="Calibri"/>
      <family val="2"/>
    </font>
    <font>
      <sz val="28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sz val="22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sz val="18"/>
      <name val="MS Reference Sans Serif"/>
      <family val="2"/>
    </font>
    <font>
      <b/>
      <sz val="36"/>
      <name val="Calibri"/>
      <family val="2"/>
      <scheme val="minor"/>
    </font>
    <font>
      <b/>
      <u/>
      <sz val="36"/>
      <name val="Calibri"/>
      <family val="2"/>
      <scheme val="minor"/>
    </font>
    <font>
      <b/>
      <sz val="24"/>
      <name val="Calibri"/>
      <family val="2"/>
      <scheme val="minor"/>
    </font>
    <font>
      <b/>
      <u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Arial Narrow"/>
      <family val="2"/>
    </font>
    <font>
      <sz val="24"/>
      <name val="Arial Narrow"/>
      <family val="2"/>
    </font>
    <font>
      <sz val="22"/>
      <name val="Times New Roman"/>
      <family val="1"/>
    </font>
    <font>
      <b/>
      <sz val="24"/>
      <name val="Arial Narrow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sz val="36"/>
      <name val="Times New Roman"/>
      <family val="1"/>
    </font>
    <font>
      <sz val="36"/>
      <name val="Calibri"/>
      <family val="2"/>
      <scheme val="minor"/>
    </font>
    <font>
      <sz val="16"/>
      <color indexed="8"/>
      <name val="Arial"/>
      <family val="2"/>
    </font>
    <font>
      <sz val="20"/>
      <color indexed="8"/>
      <name val="Arial"/>
      <family val="2"/>
    </font>
    <font>
      <sz val="36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8" applyNumberFormat="0" applyAlignment="0" applyProtection="0"/>
    <xf numFmtId="0" fontId="11" fillId="6" borderId="9" applyNumberFormat="0" applyAlignment="0" applyProtection="0"/>
    <xf numFmtId="0" fontId="12" fillId="6" borderId="8" applyNumberFormat="0" applyAlignment="0" applyProtection="0"/>
    <xf numFmtId="0" fontId="13" fillId="0" borderId="10" applyNumberFormat="0" applyFill="0" applyAlignment="0" applyProtection="0"/>
    <xf numFmtId="0" fontId="14" fillId="7" borderId="11" applyNumberFormat="0" applyAlignment="0" applyProtection="0"/>
    <xf numFmtId="0" fontId="15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2" fillId="33" borderId="0" xfId="0" applyFont="1" applyFill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4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26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center" vertical="center"/>
    </xf>
    <xf numFmtId="1" fontId="26" fillId="33" borderId="0" xfId="0" applyNumberFormat="1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164" fontId="26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Alignment="1">
      <alignment vertical="center"/>
    </xf>
    <xf numFmtId="0" fontId="21" fillId="33" borderId="0" xfId="0" applyFont="1" applyFill="1" applyAlignment="1">
      <alignment vertical="center"/>
    </xf>
    <xf numFmtId="2" fontId="20" fillId="33" borderId="0" xfId="0" applyNumberFormat="1" applyFont="1" applyFill="1" applyAlignment="1">
      <alignment horizontal="center" vertical="center"/>
    </xf>
    <xf numFmtId="0" fontId="29" fillId="33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vertical="center" wrapText="1"/>
    </xf>
    <xf numFmtId="0" fontId="32" fillId="33" borderId="3" xfId="0" applyFont="1" applyFill="1" applyBorder="1" applyAlignment="1">
      <alignment horizontal="center" vertical="center"/>
    </xf>
    <xf numFmtId="0" fontId="32" fillId="33" borderId="3" xfId="0" applyFont="1" applyFill="1" applyBorder="1"/>
    <xf numFmtId="0" fontId="32" fillId="33" borderId="0" xfId="0" applyFont="1" applyFill="1"/>
    <xf numFmtId="0" fontId="33" fillId="33" borderId="3" xfId="0" applyFont="1" applyFill="1" applyBorder="1" applyAlignment="1">
      <alignment horizontal="center" vertical="center"/>
    </xf>
    <xf numFmtId="0" fontId="34" fillId="33" borderId="3" xfId="0" applyFont="1" applyFill="1" applyBorder="1" applyAlignment="1">
      <alignment horizontal="center" vertical="center"/>
    </xf>
    <xf numFmtId="14" fontId="21" fillId="33" borderId="3" xfId="0" applyNumberFormat="1" applyFont="1" applyFill="1" applyBorder="1" applyAlignment="1">
      <alignment horizontal="center" vertical="center" wrapText="1"/>
    </xf>
    <xf numFmtId="1" fontId="22" fillId="33" borderId="3" xfId="0" applyNumberFormat="1" applyFont="1" applyFill="1" applyBorder="1" applyAlignment="1">
      <alignment vertical="center"/>
    </xf>
    <xf numFmtId="1" fontId="23" fillId="33" borderId="0" xfId="0" applyNumberFormat="1" applyFont="1" applyFill="1" applyAlignment="1">
      <alignment horizontal="center" vertical="center"/>
    </xf>
    <xf numFmtId="0" fontId="39" fillId="33" borderId="3" xfId="0" applyFont="1" applyFill="1" applyBorder="1" applyAlignment="1">
      <alignment horizontal="center" vertical="center"/>
    </xf>
    <xf numFmtId="1" fontId="19" fillId="33" borderId="3" xfId="0" applyNumberFormat="1" applyFont="1" applyFill="1" applyBorder="1" applyAlignment="1">
      <alignment horizontal="center" vertical="center" wrapText="1"/>
    </xf>
    <xf numFmtId="0" fontId="20" fillId="33" borderId="0" xfId="0" applyFont="1" applyFill="1"/>
    <xf numFmtId="0" fontId="31" fillId="33" borderId="14" xfId="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center" vertical="center"/>
    </xf>
    <xf numFmtId="0" fontId="41" fillId="33" borderId="3" xfId="0" applyFont="1" applyFill="1" applyBorder="1" applyAlignment="1">
      <alignment horizontal="center" vertical="center" wrapText="1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vertical="center" wrapText="1"/>
    </xf>
    <xf numFmtId="0" fontId="29" fillId="33" borderId="0" xfId="0" applyFont="1" applyFill="1" applyAlignment="1">
      <alignment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19" fillId="33" borderId="3" xfId="0" applyFont="1" applyFill="1" applyBorder="1" applyAlignment="1">
      <alignment vertical="center" wrapText="1"/>
    </xf>
    <xf numFmtId="0" fontId="20" fillId="33" borderId="0" xfId="0" applyFont="1" applyFill="1" applyAlignment="1">
      <alignment wrapText="1"/>
    </xf>
    <xf numFmtId="0" fontId="31" fillId="33" borderId="2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3" xfId="0" applyFont="1" applyFill="1" applyBorder="1" applyAlignment="1">
      <alignment horizontal="left" vertical="center"/>
    </xf>
    <xf numFmtId="0" fontId="27" fillId="33" borderId="0" xfId="0" applyFont="1" applyFill="1" applyAlignment="1">
      <alignment horizontal="center" vertical="center"/>
    </xf>
    <xf numFmtId="0" fontId="21" fillId="33" borderId="1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/>
    </xf>
    <xf numFmtId="0" fontId="28" fillId="33" borderId="0" xfId="0" applyFont="1" applyFill="1" applyBorder="1" applyAlignment="1">
      <alignment horizontal="center" vertical="center"/>
    </xf>
    <xf numFmtId="0" fontId="21" fillId="33" borderId="1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1" fontId="21" fillId="33" borderId="3" xfId="0" applyNumberFormat="1" applyFont="1" applyFill="1" applyBorder="1" applyAlignment="1">
      <alignment horizontal="center" vertical="center"/>
    </xf>
    <xf numFmtId="1" fontId="21" fillId="33" borderId="1" xfId="0" applyNumberFormat="1" applyFont="1" applyFill="1" applyBorder="1" applyAlignment="1">
      <alignment horizontal="center" vertical="center"/>
    </xf>
    <xf numFmtId="1" fontId="21" fillId="33" borderId="15" xfId="0" applyNumberFormat="1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 wrapText="1"/>
    </xf>
    <xf numFmtId="2" fontId="21" fillId="33" borderId="3" xfId="0" applyNumberFormat="1" applyFont="1" applyFill="1" applyBorder="1" applyAlignment="1">
      <alignment horizontal="center" vertical="center"/>
    </xf>
    <xf numFmtId="164" fontId="21" fillId="33" borderId="3" xfId="0" applyNumberFormat="1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33" borderId="4" xfId="0" applyFont="1" applyFill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/>
    </xf>
    <xf numFmtId="0" fontId="31" fillId="33" borderId="4" xfId="0" applyFont="1" applyFill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 wrapText="1"/>
    </xf>
    <xf numFmtId="0" fontId="31" fillId="33" borderId="4" xfId="0" applyFont="1" applyFill="1" applyBorder="1" applyAlignment="1">
      <alignment horizontal="center" vertical="center" wrapText="1"/>
    </xf>
    <xf numFmtId="0" fontId="31" fillId="33" borderId="15" xfId="0" applyFont="1" applyFill="1" applyBorder="1" applyAlignment="1">
      <alignment horizontal="center" vertical="center" wrapText="1"/>
    </xf>
    <xf numFmtId="0" fontId="32" fillId="33" borderId="3" xfId="0" quotePrefix="1" applyFont="1" applyFill="1" applyBorder="1" applyAlignment="1">
      <alignment horizontal="center" vertical="center" wrapText="1"/>
    </xf>
    <xf numFmtId="0" fontId="43" fillId="33" borderId="3" xfId="0" applyFont="1" applyFill="1" applyBorder="1" applyAlignment="1">
      <alignment vertical="center" wrapText="1"/>
    </xf>
    <xf numFmtId="0" fontId="42" fillId="33" borderId="3" xfId="0" applyFont="1" applyFill="1" applyBorder="1" applyAlignment="1">
      <alignment vertical="center" wrapText="1"/>
    </xf>
    <xf numFmtId="1" fontId="42" fillId="33" borderId="3" xfId="0" applyNumberFormat="1" applyFont="1" applyFill="1" applyBorder="1" applyAlignment="1">
      <alignment vertical="center" wrapText="1"/>
    </xf>
    <xf numFmtId="1" fontId="34" fillId="33" borderId="3" xfId="0" applyNumberFormat="1" applyFont="1" applyFill="1" applyBorder="1" applyAlignment="1">
      <alignment horizontal="center" vertical="center"/>
    </xf>
    <xf numFmtId="0" fontId="35" fillId="33" borderId="3" xfId="0" applyFont="1" applyFill="1" applyBorder="1" applyAlignment="1">
      <alignment horizontal="center" vertical="center"/>
    </xf>
    <xf numFmtId="0" fontId="23" fillId="33" borderId="3" xfId="0" applyFont="1" applyFill="1" applyBorder="1" applyAlignment="1">
      <alignment horizontal="center" vertical="center"/>
    </xf>
    <xf numFmtId="1" fontId="36" fillId="33" borderId="3" xfId="0" applyNumberFormat="1" applyFont="1" applyFill="1" applyBorder="1" applyAlignment="1">
      <alignment horizontal="center" vertical="center"/>
    </xf>
    <xf numFmtId="0" fontId="37" fillId="33" borderId="3" xfId="0" applyFont="1" applyFill="1" applyBorder="1" applyAlignment="1">
      <alignment horizontal="center" vertical="center" wrapText="1"/>
    </xf>
    <xf numFmtId="0" fontId="45" fillId="33" borderId="3" xfId="0" quotePrefix="1" applyFont="1" applyFill="1" applyBorder="1" applyAlignment="1" applyProtection="1">
      <alignment horizontal="left" vertical="top" wrapText="1" readingOrder="1"/>
      <protection locked="0"/>
    </xf>
    <xf numFmtId="0" fontId="46" fillId="33" borderId="3" xfId="0" applyFont="1" applyFill="1" applyBorder="1" applyAlignment="1" applyProtection="1">
      <alignment horizontal="left" vertical="top" wrapText="1" readingOrder="1"/>
      <protection locked="0"/>
    </xf>
    <xf numFmtId="0" fontId="40" fillId="33" borderId="3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5" fillId="33" borderId="3" xfId="0" quotePrefix="1" applyFont="1" applyFill="1" applyBorder="1" applyAlignment="1">
      <alignment horizontal="center" vertical="center"/>
    </xf>
    <xf numFmtId="0" fontId="44" fillId="33" borderId="16" xfId="0" applyFont="1" applyFill="1" applyBorder="1" applyAlignment="1" applyProtection="1">
      <alignment horizontal="left" vertical="top" wrapText="1" readingOrder="1"/>
      <protection locked="0"/>
    </xf>
    <xf numFmtId="0" fontId="46" fillId="33" borderId="16" xfId="0" applyFont="1" applyFill="1" applyBorder="1" applyAlignment="1" applyProtection="1">
      <alignment horizontal="left" vertical="top" wrapText="1" readingOrder="1"/>
      <protection locked="0"/>
    </xf>
    <xf numFmtId="0" fontId="45" fillId="33" borderId="16" xfId="0" applyFont="1" applyFill="1" applyBorder="1" applyAlignment="1" applyProtection="1">
      <alignment horizontal="left" vertical="top" wrapText="1" readingOrder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"/>
  <sheetViews>
    <sheetView tabSelected="1" topLeftCell="A7" zoomScale="39" zoomScaleNormal="39" workbookViewId="0">
      <selection activeCell="M75" sqref="M75"/>
    </sheetView>
  </sheetViews>
  <sheetFormatPr defaultColWidth="9.140625" defaultRowHeight="15.75" x14ac:dyDescent="0.25"/>
  <cols>
    <col min="1" max="1" width="13.42578125" style="31" customWidth="1"/>
    <col min="2" max="2" width="14.7109375" style="31" customWidth="1"/>
    <col min="3" max="3" width="42.5703125" style="46" customWidth="1"/>
    <col min="4" max="4" width="38.85546875" style="46" customWidth="1"/>
    <col min="5" max="5" width="0.42578125" style="31" customWidth="1"/>
    <col min="6" max="6" width="38.85546875" style="31" hidden="1" customWidth="1"/>
    <col min="7" max="7" width="18.42578125" style="31" customWidth="1"/>
    <col min="8" max="8" width="16.42578125" style="31" customWidth="1"/>
    <col min="9" max="9" width="20.140625" style="31" customWidth="1"/>
    <col min="10" max="10" width="15.7109375" style="31" customWidth="1"/>
    <col min="11" max="11" width="9.140625" style="31" customWidth="1"/>
    <col min="12" max="13" width="16.140625" style="31" customWidth="1"/>
    <col min="14" max="16" width="9.85546875" style="31" customWidth="1"/>
    <col min="17" max="17" width="15.28515625" style="31" customWidth="1"/>
    <col min="18" max="18" width="17" style="31" customWidth="1"/>
    <col min="19" max="19" width="14.7109375" style="31" customWidth="1"/>
    <col min="20" max="20" width="15.42578125" style="31" customWidth="1"/>
    <col min="21" max="23" width="8.28515625" style="31" customWidth="1"/>
    <col min="24" max="25" width="14.85546875" style="31" customWidth="1"/>
    <col min="26" max="26" width="22.28515625" style="31" customWidth="1"/>
    <col min="27" max="27" width="19.7109375" style="31" customWidth="1"/>
    <col min="28" max="28" width="17" style="31" customWidth="1"/>
    <col min="29" max="29" width="28.28515625" style="31" customWidth="1"/>
    <col min="30" max="30" width="27.28515625" style="31" customWidth="1"/>
    <col min="31" max="31" width="18.28515625" style="31" customWidth="1"/>
    <col min="32" max="32" width="13.85546875" style="31" hidden="1" customWidth="1"/>
    <col min="33" max="16384" width="9.140625" style="31"/>
  </cols>
  <sheetData>
    <row r="1" spans="1:32" s="1" customFormat="1" ht="13.5" customHeight="1" x14ac:dyDescent="0.25">
      <c r="C1" s="39"/>
      <c r="D1" s="39"/>
      <c r="R1" s="48"/>
      <c r="S1" s="48"/>
      <c r="T1" s="48"/>
      <c r="U1" s="48"/>
      <c r="V1" s="48"/>
      <c r="W1" s="2"/>
    </row>
    <row r="2" spans="1:32" s="1" customFormat="1" ht="13.5" customHeight="1" x14ac:dyDescent="0.25">
      <c r="C2" s="39"/>
      <c r="D2" s="39"/>
      <c r="R2" s="3"/>
      <c r="S2" s="3"/>
      <c r="T2" s="3"/>
      <c r="U2" s="3"/>
      <c r="V2" s="3"/>
      <c r="W2" s="2"/>
    </row>
    <row r="3" spans="1:32" s="1" customFormat="1" ht="49.5" customHeight="1" x14ac:dyDescent="0.25">
      <c r="A3" s="4"/>
      <c r="B3" s="49" t="s">
        <v>59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"/>
      <c r="R3" s="50" t="s">
        <v>2</v>
      </c>
      <c r="S3" s="50"/>
      <c r="T3" s="50"/>
      <c r="U3" s="50"/>
      <c r="V3" s="50"/>
      <c r="W3" s="4"/>
      <c r="X3" s="4"/>
      <c r="Y3" s="4"/>
      <c r="Z3" s="4"/>
      <c r="AA3" s="4"/>
      <c r="AB3" s="4"/>
      <c r="AC3" s="4"/>
      <c r="AD3" s="4"/>
      <c r="AE3" s="4"/>
    </row>
    <row r="4" spans="1:32" s="4" customFormat="1" ht="35.25" customHeight="1" x14ac:dyDescent="0.25">
      <c r="B4" s="51"/>
      <c r="C4" s="52"/>
      <c r="D4" s="40"/>
      <c r="E4" s="35"/>
      <c r="F4" s="35"/>
      <c r="G4" s="53" t="s">
        <v>3</v>
      </c>
      <c r="H4" s="53"/>
      <c r="I4" s="53"/>
      <c r="J4" s="53" t="s">
        <v>4</v>
      </c>
      <c r="K4" s="53"/>
      <c r="L4" s="53"/>
      <c r="M4" s="53" t="s">
        <v>5</v>
      </c>
      <c r="N4" s="53"/>
      <c r="O4" s="53" t="s">
        <v>6</v>
      </c>
      <c r="P4" s="53"/>
      <c r="Q4" s="6"/>
      <c r="R4" s="54" t="s">
        <v>35</v>
      </c>
      <c r="S4" s="54"/>
      <c r="T4" s="54"/>
      <c r="U4" s="54"/>
      <c r="V4" s="54"/>
    </row>
    <row r="5" spans="1:32" s="4" customFormat="1" ht="30" customHeight="1" x14ac:dyDescent="0.25">
      <c r="B5" s="55" t="s">
        <v>7</v>
      </c>
      <c r="C5" s="56"/>
      <c r="D5" s="41"/>
      <c r="E5" s="34"/>
      <c r="F5" s="34"/>
      <c r="G5" s="53">
        <v>0</v>
      </c>
      <c r="H5" s="53"/>
      <c r="I5" s="53"/>
      <c r="J5" s="53">
        <v>3190</v>
      </c>
      <c r="K5" s="53"/>
      <c r="L5" s="53"/>
      <c r="M5" s="51">
        <v>0</v>
      </c>
      <c r="N5" s="52"/>
      <c r="O5" s="51">
        <v>2660</v>
      </c>
      <c r="P5" s="52"/>
      <c r="Q5" s="7"/>
      <c r="R5" s="8"/>
      <c r="S5" s="9"/>
    </row>
    <row r="6" spans="1:32" s="4" customFormat="1" ht="28.5" customHeight="1" x14ac:dyDescent="0.25">
      <c r="B6" s="55" t="s">
        <v>8</v>
      </c>
      <c r="C6" s="56"/>
      <c r="D6" s="41"/>
      <c r="E6" s="34"/>
      <c r="F6" s="34"/>
      <c r="G6" s="57">
        <v>0</v>
      </c>
      <c r="H6" s="57"/>
      <c r="I6" s="57"/>
      <c r="J6" s="57">
        <v>9211</v>
      </c>
      <c r="K6" s="57"/>
      <c r="L6" s="57"/>
      <c r="M6" s="58">
        <v>0</v>
      </c>
      <c r="N6" s="59"/>
      <c r="O6" s="58">
        <v>7680</v>
      </c>
      <c r="P6" s="59"/>
      <c r="Q6" s="7"/>
      <c r="R6" s="8"/>
      <c r="S6" s="9"/>
    </row>
    <row r="7" spans="1:32" s="4" customFormat="1" ht="36.75" customHeight="1" x14ac:dyDescent="0.25">
      <c r="B7" s="55" t="s">
        <v>0</v>
      </c>
      <c r="C7" s="56"/>
      <c r="D7" s="41"/>
      <c r="E7" s="34"/>
      <c r="F7" s="34"/>
      <c r="G7" s="62">
        <f>(G5+G6)/26/8*2</f>
        <v>0</v>
      </c>
      <c r="H7" s="62"/>
      <c r="I7" s="62"/>
      <c r="J7" s="62">
        <f>(J5+J6)/26/8*1</f>
        <v>59.620192307692307</v>
      </c>
      <c r="K7" s="62"/>
      <c r="L7" s="62"/>
      <c r="M7" s="62">
        <f>(M5+M6)/26/8*1</f>
        <v>0</v>
      </c>
      <c r="N7" s="62"/>
      <c r="O7" s="63">
        <f>(O5+O6)/26/8*1</f>
        <v>49.71153846153846</v>
      </c>
      <c r="P7" s="63"/>
      <c r="Q7" s="10"/>
      <c r="R7" s="8"/>
      <c r="S7" s="9"/>
      <c r="AD7" s="11" t="s">
        <v>42</v>
      </c>
      <c r="AE7" s="12"/>
    </row>
    <row r="8" spans="1:32" s="4" customFormat="1" ht="16.5" customHeight="1" x14ac:dyDescent="0.25">
      <c r="C8" s="42"/>
      <c r="D8" s="42"/>
      <c r="I8" s="13"/>
      <c r="J8" s="13"/>
      <c r="K8" s="13"/>
      <c r="L8" s="13"/>
      <c r="M8" s="13"/>
      <c r="N8" s="13"/>
      <c r="O8" s="13"/>
      <c r="P8" s="13"/>
      <c r="Q8" s="13"/>
    </row>
    <row r="9" spans="1:32" s="14" customFormat="1" ht="45" customHeight="1" x14ac:dyDescent="0.25">
      <c r="B9" s="15" t="s">
        <v>39</v>
      </c>
      <c r="C9" s="43"/>
      <c r="D9" s="43"/>
      <c r="O9" s="15" t="s">
        <v>37</v>
      </c>
      <c r="V9" s="14" t="s">
        <v>34</v>
      </c>
      <c r="Z9" s="14" t="s">
        <v>40</v>
      </c>
    </row>
    <row r="10" spans="1:32" s="14" customFormat="1" ht="45" customHeight="1" x14ac:dyDescent="0.25">
      <c r="B10" s="16" t="s">
        <v>169</v>
      </c>
      <c r="C10" s="43"/>
      <c r="D10" s="43"/>
    </row>
    <row r="11" spans="1:32" s="17" customFormat="1" ht="43.5" customHeight="1" x14ac:dyDescent="0.25">
      <c r="A11" s="60" t="s">
        <v>9</v>
      </c>
      <c r="B11" s="60" t="s">
        <v>10</v>
      </c>
      <c r="C11" s="60" t="s">
        <v>11</v>
      </c>
      <c r="D11" s="37"/>
      <c r="E11" s="32"/>
      <c r="F11" s="32"/>
      <c r="G11" s="60" t="s">
        <v>12</v>
      </c>
      <c r="H11" s="60" t="s">
        <v>13</v>
      </c>
      <c r="I11" s="60" t="s">
        <v>14</v>
      </c>
      <c r="J11" s="60" t="s">
        <v>15</v>
      </c>
      <c r="K11" s="60" t="s">
        <v>16</v>
      </c>
      <c r="L11" s="60" t="s">
        <v>8</v>
      </c>
      <c r="M11" s="60" t="s">
        <v>17</v>
      </c>
      <c r="N11" s="60" t="s">
        <v>18</v>
      </c>
      <c r="O11" s="66" t="s">
        <v>19</v>
      </c>
      <c r="P11" s="67"/>
      <c r="Q11" s="67"/>
      <c r="R11" s="60" t="s">
        <v>20</v>
      </c>
      <c r="S11" s="68" t="s">
        <v>21</v>
      </c>
      <c r="T11" s="69"/>
      <c r="U11" s="69"/>
      <c r="V11" s="69"/>
      <c r="W11" s="69"/>
      <c r="X11" s="69"/>
      <c r="Y11" s="69"/>
      <c r="Z11" s="70"/>
      <c r="AA11" s="60" t="s">
        <v>22</v>
      </c>
      <c r="AB11" s="60" t="s">
        <v>23</v>
      </c>
      <c r="AC11" s="60" t="s">
        <v>24</v>
      </c>
      <c r="AD11" s="60" t="s">
        <v>25</v>
      </c>
      <c r="AE11" s="60" t="s">
        <v>1</v>
      </c>
    </row>
    <row r="12" spans="1:32" s="17" customFormat="1" ht="99" customHeight="1" x14ac:dyDescent="0.25">
      <c r="A12" s="61"/>
      <c r="B12" s="61"/>
      <c r="C12" s="61"/>
      <c r="D12" s="38" t="s">
        <v>38</v>
      </c>
      <c r="E12" s="33"/>
      <c r="F12" s="33"/>
      <c r="G12" s="61"/>
      <c r="H12" s="61"/>
      <c r="I12" s="61"/>
      <c r="J12" s="61"/>
      <c r="K12" s="61"/>
      <c r="L12" s="61"/>
      <c r="M12" s="61"/>
      <c r="N12" s="61"/>
      <c r="O12" s="18" t="s">
        <v>26</v>
      </c>
      <c r="P12" s="18" t="s">
        <v>27</v>
      </c>
      <c r="Q12" s="47" t="s">
        <v>120</v>
      </c>
      <c r="R12" s="61"/>
      <c r="S12" s="19" t="s">
        <v>28</v>
      </c>
      <c r="T12" s="19" t="s">
        <v>29</v>
      </c>
      <c r="U12" s="19" t="s">
        <v>30</v>
      </c>
      <c r="V12" s="19" t="s">
        <v>31</v>
      </c>
      <c r="W12" s="19" t="s">
        <v>32</v>
      </c>
      <c r="X12" s="19" t="s">
        <v>33</v>
      </c>
      <c r="Y12" s="19" t="s">
        <v>36</v>
      </c>
      <c r="Z12" s="19" t="s">
        <v>20</v>
      </c>
      <c r="AA12" s="61"/>
      <c r="AB12" s="61"/>
      <c r="AC12" s="61"/>
      <c r="AD12" s="61"/>
      <c r="AE12" s="61"/>
      <c r="AF12" s="20"/>
    </row>
    <row r="13" spans="1:32" s="23" customFormat="1" ht="35.25" customHeight="1" x14ac:dyDescent="0.35">
      <c r="A13" s="21"/>
      <c r="B13" s="21">
        <v>1</v>
      </c>
      <c r="C13" s="44">
        <v>2</v>
      </c>
      <c r="D13" s="44"/>
      <c r="E13" s="21"/>
      <c r="F13" s="21"/>
      <c r="G13" s="21">
        <v>3</v>
      </c>
      <c r="H13" s="21">
        <v>4</v>
      </c>
      <c r="I13" s="21">
        <v>5</v>
      </c>
      <c r="J13" s="21">
        <v>6</v>
      </c>
      <c r="K13" s="21">
        <v>7</v>
      </c>
      <c r="L13" s="21">
        <v>8</v>
      </c>
      <c r="M13" s="21">
        <v>9</v>
      </c>
      <c r="N13" s="21">
        <v>10</v>
      </c>
      <c r="O13" s="64">
        <v>11</v>
      </c>
      <c r="P13" s="65"/>
      <c r="Q13" s="65"/>
      <c r="R13" s="21">
        <v>12</v>
      </c>
      <c r="S13" s="21">
        <v>13</v>
      </c>
      <c r="T13" s="21">
        <v>14</v>
      </c>
      <c r="U13" s="21">
        <v>15</v>
      </c>
      <c r="V13" s="21">
        <v>16</v>
      </c>
      <c r="W13" s="21">
        <v>17</v>
      </c>
      <c r="X13" s="21">
        <v>18</v>
      </c>
      <c r="Y13" s="21">
        <v>19</v>
      </c>
      <c r="Z13" s="21">
        <v>20</v>
      </c>
      <c r="AA13" s="21">
        <v>21</v>
      </c>
      <c r="AB13" s="21">
        <v>22</v>
      </c>
      <c r="AC13" s="21">
        <v>23</v>
      </c>
      <c r="AD13" s="21">
        <v>24</v>
      </c>
      <c r="AE13" s="21">
        <v>25</v>
      </c>
      <c r="AF13" s="22"/>
    </row>
    <row r="14" spans="1:32" s="1" customFormat="1" ht="96.75" customHeight="1" x14ac:dyDescent="0.25">
      <c r="A14" s="24">
        <v>1</v>
      </c>
      <c r="B14" s="71" t="s">
        <v>84</v>
      </c>
      <c r="C14" s="72" t="s">
        <v>62</v>
      </c>
      <c r="D14" s="73" t="s">
        <v>47</v>
      </c>
      <c r="E14" s="74">
        <f t="shared" ref="E14:E36" si="0">SUM(R14)</f>
        <v>16171</v>
      </c>
      <c r="F14" s="74">
        <v>353</v>
      </c>
      <c r="G14" s="75">
        <f>((J14+L14+N14)/H14)</f>
        <v>487.60869565217394</v>
      </c>
      <c r="H14" s="76">
        <v>23</v>
      </c>
      <c r="I14" s="77">
        <v>81.31</v>
      </c>
      <c r="J14" s="25">
        <f t="shared" ref="J14:J15" si="1">ROUND(3190/26*H14,0)</f>
        <v>2822</v>
      </c>
      <c r="K14" s="25">
        <v>0</v>
      </c>
      <c r="L14" s="25">
        <f t="shared" ref="L14:L15" si="2">ROUND(9488/26*H14,0)</f>
        <v>8393</v>
      </c>
      <c r="M14" s="25">
        <f>ROUND(G14/8*1*I14,0)</f>
        <v>4956</v>
      </c>
      <c r="N14" s="25">
        <v>0</v>
      </c>
      <c r="O14" s="75">
        <v>0</v>
      </c>
      <c r="P14" s="75">
        <v>0</v>
      </c>
      <c r="Q14" s="77"/>
      <c r="R14" s="75">
        <f t="shared" ref="R14:R41" si="3">SUM(J14:Q14)</f>
        <v>16171</v>
      </c>
      <c r="S14" s="25">
        <f t="shared" ref="S14:S36" si="4">+ROUND((J14+L14)*12/100,0)</f>
        <v>1346</v>
      </c>
      <c r="T14" s="25">
        <f t="shared" ref="T14:T36" si="5">+ROUNDUP(R14*0.75/100,0)</f>
        <v>122</v>
      </c>
      <c r="U14" s="25">
        <v>0</v>
      </c>
      <c r="V14" s="25">
        <v>0</v>
      </c>
      <c r="W14" s="25">
        <v>0</v>
      </c>
      <c r="X14" s="25"/>
      <c r="Y14" s="25">
        <v>0</v>
      </c>
      <c r="Z14" s="75">
        <f>SUM(S14:Y14)</f>
        <v>1468</v>
      </c>
      <c r="AA14" s="78">
        <f>R14-Z14</f>
        <v>14703</v>
      </c>
      <c r="AB14" s="25">
        <f>+ROUND((J14+L14)*13/100,0)</f>
        <v>1458</v>
      </c>
      <c r="AC14" s="79"/>
      <c r="AD14" s="26"/>
      <c r="AE14" s="27"/>
      <c r="AF14" s="28">
        <v>368</v>
      </c>
    </row>
    <row r="15" spans="1:32" s="1" customFormat="1" ht="96.75" customHeight="1" x14ac:dyDescent="0.25">
      <c r="A15" s="24">
        <f t="shared" ref="A15:A61" si="6">SUM(A14+1)</f>
        <v>2</v>
      </c>
      <c r="B15" s="71" t="s">
        <v>135</v>
      </c>
      <c r="C15" s="72" t="s">
        <v>134</v>
      </c>
      <c r="D15" s="73" t="s">
        <v>46</v>
      </c>
      <c r="E15" s="74">
        <f t="shared" si="0"/>
        <v>13371</v>
      </c>
      <c r="F15" s="74"/>
      <c r="G15" s="75">
        <f>((J15+L15+N15)/H15)</f>
        <v>487.59090909090907</v>
      </c>
      <c r="H15" s="76">
        <v>22</v>
      </c>
      <c r="I15" s="77">
        <v>43.38</v>
      </c>
      <c r="J15" s="25">
        <f t="shared" si="1"/>
        <v>2699</v>
      </c>
      <c r="K15" s="25">
        <v>0</v>
      </c>
      <c r="L15" s="25">
        <f t="shared" si="2"/>
        <v>8028</v>
      </c>
      <c r="M15" s="25">
        <f>ROUND(G15/8*1*I15,0)</f>
        <v>2644</v>
      </c>
      <c r="N15" s="25">
        <v>0</v>
      </c>
      <c r="O15" s="75">
        <v>0</v>
      </c>
      <c r="P15" s="75">
        <v>0</v>
      </c>
      <c r="Q15" s="77"/>
      <c r="R15" s="75">
        <f t="shared" si="3"/>
        <v>13371</v>
      </c>
      <c r="S15" s="25">
        <f t="shared" ref="S15" si="7">+ROUND((J15+L15)*12/100,0)</f>
        <v>1287</v>
      </c>
      <c r="T15" s="25">
        <f t="shared" ref="T15" si="8">+ROUNDUP(R15*0.75/100,0)</f>
        <v>101</v>
      </c>
      <c r="U15" s="25">
        <v>0</v>
      </c>
      <c r="V15" s="25">
        <v>0</v>
      </c>
      <c r="W15" s="25">
        <v>0</v>
      </c>
      <c r="X15" s="25"/>
      <c r="Y15" s="25"/>
      <c r="Z15" s="75">
        <f>SUM(S15:Y15)</f>
        <v>1388</v>
      </c>
      <c r="AA15" s="78">
        <f>R15-Z15</f>
        <v>11983</v>
      </c>
      <c r="AB15" s="25">
        <f>+ROUND((J15+L15)*13/100,0)</f>
        <v>1395</v>
      </c>
      <c r="AC15" s="79"/>
      <c r="AD15" s="26"/>
      <c r="AE15" s="27"/>
      <c r="AF15" s="28">
        <v>368</v>
      </c>
    </row>
    <row r="16" spans="1:32" s="1" customFormat="1" ht="96.75" customHeight="1" x14ac:dyDescent="0.25">
      <c r="A16" s="24">
        <f t="shared" si="6"/>
        <v>3</v>
      </c>
      <c r="B16" s="80" t="s">
        <v>132</v>
      </c>
      <c r="C16" s="81" t="s">
        <v>133</v>
      </c>
      <c r="D16" s="72" t="s">
        <v>167</v>
      </c>
      <c r="E16" s="74"/>
      <c r="F16" s="74"/>
      <c r="G16" s="75">
        <f>((J16+L16+N16)/H16)</f>
        <v>487.64282478481903</v>
      </c>
      <c r="H16" s="76">
        <v>19.867000000000001</v>
      </c>
      <c r="I16" s="77">
        <v>48.53</v>
      </c>
      <c r="J16" s="25">
        <f t="shared" ref="J16" si="9">ROUND(3190/26*H16,0)</f>
        <v>2438</v>
      </c>
      <c r="K16" s="25">
        <v>0</v>
      </c>
      <c r="L16" s="25">
        <f t="shared" ref="L16" si="10">ROUND(9488/26*H16,0)</f>
        <v>7250</v>
      </c>
      <c r="M16" s="25">
        <f>ROUND(G16/8*1*I16,0)</f>
        <v>2958</v>
      </c>
      <c r="N16" s="25">
        <v>0</v>
      </c>
      <c r="O16" s="75">
        <v>0</v>
      </c>
      <c r="P16" s="75">
        <v>0</v>
      </c>
      <c r="Q16" s="77"/>
      <c r="R16" s="75">
        <f t="shared" ref="R16" si="11">SUM(J16:Q16)</f>
        <v>12646</v>
      </c>
      <c r="S16" s="25">
        <f t="shared" ref="S16" si="12">+ROUND((J16+L16)*12/100,0)</f>
        <v>1163</v>
      </c>
      <c r="T16" s="25">
        <f t="shared" ref="T16" si="13">+ROUNDUP(R16*0.75/100,0)</f>
        <v>95</v>
      </c>
      <c r="U16" s="25">
        <v>0</v>
      </c>
      <c r="V16" s="25">
        <v>0</v>
      </c>
      <c r="W16" s="25">
        <v>0</v>
      </c>
      <c r="X16" s="25"/>
      <c r="Y16" s="25"/>
      <c r="Z16" s="75">
        <f>SUM(S16:Y16)</f>
        <v>1258</v>
      </c>
      <c r="AA16" s="78">
        <f>R16-Z16</f>
        <v>11388</v>
      </c>
      <c r="AB16" s="25">
        <f>+ROUND((J16+L16)*13/100,0)</f>
        <v>1259</v>
      </c>
      <c r="AC16" s="82"/>
      <c r="AD16" s="26"/>
      <c r="AE16" s="27"/>
      <c r="AF16" s="28"/>
    </row>
    <row r="17" spans="1:32" s="1" customFormat="1" ht="96.75" customHeight="1" x14ac:dyDescent="0.25">
      <c r="A17" s="24">
        <f t="shared" si="6"/>
        <v>4</v>
      </c>
      <c r="B17" s="71" t="s">
        <v>85</v>
      </c>
      <c r="C17" s="72" t="s">
        <v>63</v>
      </c>
      <c r="D17" s="72" t="s">
        <v>45</v>
      </c>
      <c r="E17" s="74">
        <f t="shared" si="0"/>
        <v>10667</v>
      </c>
      <c r="F17" s="74"/>
      <c r="G17" s="75">
        <f>((J17+L17+N17)/H17)</f>
        <v>406.57033469186115</v>
      </c>
      <c r="H17" s="76">
        <v>24.291</v>
      </c>
      <c r="I17" s="77">
        <v>15.56</v>
      </c>
      <c r="J17" s="25">
        <f t="shared" ref="J17" si="14">ROUND(2660/26*H17,0)</f>
        <v>2485</v>
      </c>
      <c r="K17" s="25">
        <v>0</v>
      </c>
      <c r="L17" s="25">
        <f>ROUND(7911/26*H17,0)</f>
        <v>7391</v>
      </c>
      <c r="M17" s="25">
        <f t="shared" ref="M17:M36" si="15">ROUND(G17/8*1*I17,0)</f>
        <v>791</v>
      </c>
      <c r="N17" s="25">
        <v>0</v>
      </c>
      <c r="O17" s="75">
        <v>0</v>
      </c>
      <c r="P17" s="75">
        <v>0</v>
      </c>
      <c r="Q17" s="75"/>
      <c r="R17" s="75">
        <f t="shared" si="3"/>
        <v>10667</v>
      </c>
      <c r="S17" s="25">
        <f t="shared" si="4"/>
        <v>1185</v>
      </c>
      <c r="T17" s="25">
        <f t="shared" si="5"/>
        <v>81</v>
      </c>
      <c r="U17" s="25">
        <v>0</v>
      </c>
      <c r="V17" s="25">
        <v>0</v>
      </c>
      <c r="W17" s="25">
        <v>0</v>
      </c>
      <c r="X17" s="25"/>
      <c r="Y17" s="25"/>
      <c r="Z17" s="75">
        <f>SUM(S17:Y17)</f>
        <v>1266</v>
      </c>
      <c r="AA17" s="78">
        <f>R17-Z17</f>
        <v>9401</v>
      </c>
      <c r="AB17" s="25">
        <f>+ROUND((J17+L17)*13/100,0)</f>
        <v>1284</v>
      </c>
      <c r="AC17" s="79"/>
      <c r="AD17" s="26"/>
      <c r="AE17" s="27"/>
      <c r="AF17" s="28"/>
    </row>
    <row r="18" spans="1:32" s="1" customFormat="1" ht="96.75" customHeight="1" x14ac:dyDescent="0.25">
      <c r="A18" s="24">
        <f t="shared" si="6"/>
        <v>5</v>
      </c>
      <c r="B18" s="71" t="s">
        <v>86</v>
      </c>
      <c r="C18" s="72" t="s">
        <v>64</v>
      </c>
      <c r="D18" s="72" t="s">
        <v>41</v>
      </c>
      <c r="E18" s="74">
        <f t="shared" si="0"/>
        <v>10035</v>
      </c>
      <c r="F18" s="74"/>
      <c r="G18" s="75">
        <f t="shared" ref="G18" si="16">((J18+L18+N18)/H18)</f>
        <v>406.60115661291081</v>
      </c>
      <c r="H18" s="76">
        <v>21.268999999999998</v>
      </c>
      <c r="I18" s="77">
        <v>27.29</v>
      </c>
      <c r="J18" s="25">
        <f t="shared" ref="J18:J41" si="17">ROUND(2660/26*H18,0)</f>
        <v>2176</v>
      </c>
      <c r="K18" s="25">
        <v>0</v>
      </c>
      <c r="L18" s="25">
        <f t="shared" ref="L18:L41" si="18">ROUND(7911/26*H18,0)</f>
        <v>6472</v>
      </c>
      <c r="M18" s="25">
        <f t="shared" si="15"/>
        <v>1387</v>
      </c>
      <c r="N18" s="25">
        <v>0</v>
      </c>
      <c r="O18" s="75">
        <v>0</v>
      </c>
      <c r="P18" s="75">
        <v>0</v>
      </c>
      <c r="Q18" s="75"/>
      <c r="R18" s="75">
        <f t="shared" si="3"/>
        <v>10035</v>
      </c>
      <c r="S18" s="25">
        <f t="shared" si="4"/>
        <v>1038</v>
      </c>
      <c r="T18" s="25">
        <f t="shared" si="5"/>
        <v>76</v>
      </c>
      <c r="U18" s="25">
        <v>0</v>
      </c>
      <c r="V18" s="25">
        <v>0</v>
      </c>
      <c r="W18" s="25">
        <v>0</v>
      </c>
      <c r="X18" s="25"/>
      <c r="Y18" s="25"/>
      <c r="Z18" s="75">
        <f t="shared" ref="Z18" si="19">SUM(S18:Y18)</f>
        <v>1114</v>
      </c>
      <c r="AA18" s="78">
        <f t="shared" ref="AA18" si="20">R18-Z18</f>
        <v>8921</v>
      </c>
      <c r="AB18" s="25">
        <f t="shared" ref="AB18:AB36" si="21">+ROUND((J18+L18)*13/100,0)</f>
        <v>1124</v>
      </c>
      <c r="AC18" s="83"/>
      <c r="AD18" s="26"/>
      <c r="AE18" s="27"/>
      <c r="AF18" s="28"/>
    </row>
    <row r="19" spans="1:32" s="1" customFormat="1" ht="96.75" customHeight="1" x14ac:dyDescent="0.25">
      <c r="A19" s="24">
        <f t="shared" si="6"/>
        <v>6</v>
      </c>
      <c r="B19" s="71" t="s">
        <v>99</v>
      </c>
      <c r="C19" s="72" t="s">
        <v>60</v>
      </c>
      <c r="D19" s="73" t="s">
        <v>75</v>
      </c>
      <c r="E19" s="74">
        <f t="shared" si="0"/>
        <v>15653</v>
      </c>
      <c r="F19" s="74">
        <v>353</v>
      </c>
      <c r="G19" s="75">
        <f t="shared" ref="G19:G25" si="22">((J19+L19+N19)/H19)</f>
        <v>406.57692307692309</v>
      </c>
      <c r="H19" s="76">
        <v>26</v>
      </c>
      <c r="I19" s="77">
        <v>100</v>
      </c>
      <c r="J19" s="25">
        <f t="shared" si="17"/>
        <v>2660</v>
      </c>
      <c r="K19" s="25">
        <v>0</v>
      </c>
      <c r="L19" s="25">
        <f t="shared" si="18"/>
        <v>7911</v>
      </c>
      <c r="M19" s="25">
        <f t="shared" si="15"/>
        <v>5082</v>
      </c>
      <c r="N19" s="25">
        <v>0</v>
      </c>
      <c r="O19" s="75">
        <v>0</v>
      </c>
      <c r="P19" s="75">
        <v>0</v>
      </c>
      <c r="Q19" s="75"/>
      <c r="R19" s="75">
        <f t="shared" si="3"/>
        <v>15653</v>
      </c>
      <c r="S19" s="25">
        <f t="shared" si="4"/>
        <v>1269</v>
      </c>
      <c r="T19" s="25">
        <f t="shared" si="5"/>
        <v>118</v>
      </c>
      <c r="U19" s="25">
        <v>0</v>
      </c>
      <c r="V19" s="25">
        <v>0</v>
      </c>
      <c r="W19" s="25">
        <v>0</v>
      </c>
      <c r="X19" s="25"/>
      <c r="Y19" s="25"/>
      <c r="Z19" s="75">
        <f t="shared" ref="Z19:Z25" si="23">SUM(S19:Y19)</f>
        <v>1387</v>
      </c>
      <c r="AA19" s="78">
        <f t="shared" ref="AA19:AA28" si="24">R19-Z19</f>
        <v>14266</v>
      </c>
      <c r="AB19" s="25">
        <f t="shared" si="21"/>
        <v>1374</v>
      </c>
      <c r="AC19" s="79"/>
      <c r="AD19" s="26"/>
      <c r="AE19" s="27"/>
      <c r="AF19" s="28"/>
    </row>
    <row r="20" spans="1:32" s="1" customFormat="1" ht="96.75" customHeight="1" x14ac:dyDescent="0.25">
      <c r="A20" s="24">
        <f t="shared" si="6"/>
        <v>7</v>
      </c>
      <c r="B20" s="71" t="s">
        <v>87</v>
      </c>
      <c r="C20" s="72" t="s">
        <v>48</v>
      </c>
      <c r="D20" s="72" t="s">
        <v>76</v>
      </c>
      <c r="E20" s="74">
        <f t="shared" si="0"/>
        <v>15405</v>
      </c>
      <c r="F20" s="74">
        <v>353</v>
      </c>
      <c r="G20" s="75">
        <f t="shared" si="22"/>
        <v>406.57692307692309</v>
      </c>
      <c r="H20" s="76">
        <v>26</v>
      </c>
      <c r="I20" s="77">
        <v>95.12</v>
      </c>
      <c r="J20" s="25">
        <f t="shared" si="17"/>
        <v>2660</v>
      </c>
      <c r="K20" s="25">
        <v>0</v>
      </c>
      <c r="L20" s="25">
        <f t="shared" si="18"/>
        <v>7911</v>
      </c>
      <c r="M20" s="25">
        <f t="shared" si="15"/>
        <v>4834</v>
      </c>
      <c r="N20" s="25">
        <v>0</v>
      </c>
      <c r="O20" s="75">
        <v>0</v>
      </c>
      <c r="P20" s="75">
        <v>0</v>
      </c>
      <c r="Q20" s="75"/>
      <c r="R20" s="75">
        <f t="shared" si="3"/>
        <v>15405</v>
      </c>
      <c r="S20" s="25">
        <f t="shared" si="4"/>
        <v>1269</v>
      </c>
      <c r="T20" s="25">
        <f t="shared" si="5"/>
        <v>116</v>
      </c>
      <c r="U20" s="25">
        <v>0</v>
      </c>
      <c r="V20" s="25">
        <v>0</v>
      </c>
      <c r="W20" s="25">
        <v>0</v>
      </c>
      <c r="X20" s="25"/>
      <c r="Y20" s="25"/>
      <c r="Z20" s="75">
        <f t="shared" si="23"/>
        <v>1385</v>
      </c>
      <c r="AA20" s="78">
        <f t="shared" si="24"/>
        <v>14020</v>
      </c>
      <c r="AB20" s="25">
        <f t="shared" si="21"/>
        <v>1374</v>
      </c>
      <c r="AC20" s="79"/>
      <c r="AD20" s="26"/>
      <c r="AE20" s="27"/>
      <c r="AF20" s="28">
        <v>0</v>
      </c>
    </row>
    <row r="21" spans="1:32" s="1" customFormat="1" ht="96.75" customHeight="1" x14ac:dyDescent="0.25">
      <c r="A21" s="24">
        <f t="shared" si="6"/>
        <v>8</v>
      </c>
      <c r="B21" s="71" t="s">
        <v>100</v>
      </c>
      <c r="C21" s="72" t="s">
        <v>65</v>
      </c>
      <c r="D21" s="72" t="s">
        <v>51</v>
      </c>
      <c r="E21" s="74">
        <f t="shared" si="0"/>
        <v>14301</v>
      </c>
      <c r="F21" s="74"/>
      <c r="G21" s="75">
        <f t="shared" si="22"/>
        <v>406.57692307692309</v>
      </c>
      <c r="H21" s="76">
        <v>26</v>
      </c>
      <c r="I21" s="77">
        <v>73.39</v>
      </c>
      <c r="J21" s="25">
        <f t="shared" si="17"/>
        <v>2660</v>
      </c>
      <c r="K21" s="25">
        <v>0</v>
      </c>
      <c r="L21" s="25">
        <f t="shared" si="18"/>
        <v>7911</v>
      </c>
      <c r="M21" s="25">
        <f t="shared" si="15"/>
        <v>3730</v>
      </c>
      <c r="N21" s="25">
        <v>0</v>
      </c>
      <c r="O21" s="75">
        <v>0</v>
      </c>
      <c r="P21" s="75">
        <v>0</v>
      </c>
      <c r="Q21" s="75"/>
      <c r="R21" s="75">
        <f t="shared" si="3"/>
        <v>14301</v>
      </c>
      <c r="S21" s="25">
        <f t="shared" si="4"/>
        <v>1269</v>
      </c>
      <c r="T21" s="25">
        <f t="shared" si="5"/>
        <v>108</v>
      </c>
      <c r="U21" s="25">
        <v>0</v>
      </c>
      <c r="V21" s="25">
        <v>0</v>
      </c>
      <c r="W21" s="25">
        <v>0</v>
      </c>
      <c r="X21" s="25"/>
      <c r="Y21" s="25"/>
      <c r="Z21" s="75">
        <f t="shared" si="23"/>
        <v>1377</v>
      </c>
      <c r="AA21" s="78">
        <f t="shared" si="24"/>
        <v>12924</v>
      </c>
      <c r="AB21" s="25">
        <f t="shared" si="21"/>
        <v>1374</v>
      </c>
      <c r="AC21" s="79"/>
      <c r="AD21" s="26"/>
      <c r="AE21" s="27"/>
      <c r="AF21" s="28"/>
    </row>
    <row r="22" spans="1:32" s="1" customFormat="1" ht="96.75" customHeight="1" x14ac:dyDescent="0.25">
      <c r="A22" s="24">
        <f t="shared" si="6"/>
        <v>9</v>
      </c>
      <c r="B22" s="71" t="s">
        <v>88</v>
      </c>
      <c r="C22" s="72" t="s">
        <v>43</v>
      </c>
      <c r="D22" s="72" t="s">
        <v>77</v>
      </c>
      <c r="E22" s="74">
        <f t="shared" si="0"/>
        <v>13380</v>
      </c>
      <c r="F22" s="74"/>
      <c r="G22" s="75">
        <f t="shared" si="22"/>
        <v>406.57692307692309</v>
      </c>
      <c r="H22" s="76">
        <v>26</v>
      </c>
      <c r="I22" s="77">
        <v>55.28</v>
      </c>
      <c r="J22" s="25">
        <f t="shared" si="17"/>
        <v>2660</v>
      </c>
      <c r="K22" s="25">
        <v>0</v>
      </c>
      <c r="L22" s="25">
        <f t="shared" si="18"/>
        <v>7911</v>
      </c>
      <c r="M22" s="25">
        <f t="shared" si="15"/>
        <v>2809</v>
      </c>
      <c r="N22" s="25">
        <v>0</v>
      </c>
      <c r="O22" s="75">
        <v>0</v>
      </c>
      <c r="P22" s="75">
        <v>0</v>
      </c>
      <c r="Q22" s="75"/>
      <c r="R22" s="75">
        <f t="shared" si="3"/>
        <v>13380</v>
      </c>
      <c r="S22" s="25">
        <f t="shared" si="4"/>
        <v>1269</v>
      </c>
      <c r="T22" s="25">
        <f t="shared" si="5"/>
        <v>101</v>
      </c>
      <c r="U22" s="25">
        <v>0</v>
      </c>
      <c r="V22" s="25">
        <v>0</v>
      </c>
      <c r="W22" s="25">
        <v>0</v>
      </c>
      <c r="X22" s="25"/>
      <c r="Y22" s="25"/>
      <c r="Z22" s="75">
        <f t="shared" si="23"/>
        <v>1370</v>
      </c>
      <c r="AA22" s="78">
        <f t="shared" si="24"/>
        <v>12010</v>
      </c>
      <c r="AB22" s="25">
        <f t="shared" si="21"/>
        <v>1374</v>
      </c>
      <c r="AC22" s="83"/>
      <c r="AD22" s="26"/>
      <c r="AE22" s="27"/>
      <c r="AF22" s="28"/>
    </row>
    <row r="23" spans="1:32" s="1" customFormat="1" ht="96.75" customHeight="1" x14ac:dyDescent="0.25">
      <c r="A23" s="24">
        <f t="shared" si="6"/>
        <v>10</v>
      </c>
      <c r="B23" s="71" t="s">
        <v>90</v>
      </c>
      <c r="C23" s="72" t="s">
        <v>49</v>
      </c>
      <c r="D23" s="72" t="s">
        <v>50</v>
      </c>
      <c r="E23" s="74">
        <f t="shared" si="0"/>
        <v>8446</v>
      </c>
      <c r="F23" s="74"/>
      <c r="G23" s="75">
        <f t="shared" si="22"/>
        <v>406.58205430932702</v>
      </c>
      <c r="H23" s="76">
        <v>20.327999999999999</v>
      </c>
      <c r="I23" s="77">
        <v>3.57</v>
      </c>
      <c r="J23" s="25">
        <f t="shared" si="17"/>
        <v>2080</v>
      </c>
      <c r="K23" s="25">
        <v>0</v>
      </c>
      <c r="L23" s="25">
        <f t="shared" si="18"/>
        <v>6185</v>
      </c>
      <c r="M23" s="25">
        <f t="shared" si="15"/>
        <v>181</v>
      </c>
      <c r="N23" s="25">
        <v>0</v>
      </c>
      <c r="O23" s="75">
        <v>0</v>
      </c>
      <c r="P23" s="75">
        <v>0</v>
      </c>
      <c r="Q23" s="75"/>
      <c r="R23" s="75">
        <f t="shared" si="3"/>
        <v>8446</v>
      </c>
      <c r="S23" s="25">
        <f t="shared" si="4"/>
        <v>992</v>
      </c>
      <c r="T23" s="25">
        <f t="shared" si="5"/>
        <v>64</v>
      </c>
      <c r="U23" s="25">
        <v>0</v>
      </c>
      <c r="V23" s="25">
        <v>0</v>
      </c>
      <c r="W23" s="25">
        <v>0</v>
      </c>
      <c r="X23" s="25"/>
      <c r="Y23" s="25"/>
      <c r="Z23" s="75">
        <f t="shared" si="23"/>
        <v>1056</v>
      </c>
      <c r="AA23" s="78">
        <f t="shared" si="24"/>
        <v>7390</v>
      </c>
      <c r="AB23" s="25">
        <f t="shared" si="21"/>
        <v>1074</v>
      </c>
      <c r="AC23" s="79"/>
      <c r="AD23" s="26"/>
      <c r="AE23" s="27"/>
      <c r="AF23" s="28"/>
    </row>
    <row r="24" spans="1:32" s="1" customFormat="1" ht="96.75" customHeight="1" x14ac:dyDescent="0.25">
      <c r="A24" s="24">
        <f t="shared" si="6"/>
        <v>11</v>
      </c>
      <c r="B24" s="71" t="s">
        <v>89</v>
      </c>
      <c r="C24" s="72" t="s">
        <v>66</v>
      </c>
      <c r="D24" s="73" t="s">
        <v>78</v>
      </c>
      <c r="E24" s="74">
        <f t="shared" si="0"/>
        <v>8881</v>
      </c>
      <c r="F24" s="74"/>
      <c r="G24" s="75">
        <f t="shared" si="22"/>
        <v>406.56819159615657</v>
      </c>
      <c r="H24" s="76">
        <v>20.919</v>
      </c>
      <c r="I24" s="77">
        <v>7.4</v>
      </c>
      <c r="J24" s="25">
        <f t="shared" si="17"/>
        <v>2140</v>
      </c>
      <c r="K24" s="25">
        <v>0</v>
      </c>
      <c r="L24" s="25">
        <f t="shared" si="18"/>
        <v>6365</v>
      </c>
      <c r="M24" s="25">
        <f t="shared" si="15"/>
        <v>376</v>
      </c>
      <c r="N24" s="25">
        <v>0</v>
      </c>
      <c r="O24" s="75">
        <v>0</v>
      </c>
      <c r="P24" s="75">
        <v>0</v>
      </c>
      <c r="Q24" s="75"/>
      <c r="R24" s="75">
        <f t="shared" si="3"/>
        <v>8881</v>
      </c>
      <c r="S24" s="25">
        <f t="shared" si="4"/>
        <v>1021</v>
      </c>
      <c r="T24" s="25">
        <f t="shared" si="5"/>
        <v>67</v>
      </c>
      <c r="U24" s="25">
        <v>0</v>
      </c>
      <c r="V24" s="25">
        <v>0</v>
      </c>
      <c r="W24" s="25">
        <v>0</v>
      </c>
      <c r="X24" s="25"/>
      <c r="Y24" s="25"/>
      <c r="Z24" s="75">
        <f t="shared" si="23"/>
        <v>1088</v>
      </c>
      <c r="AA24" s="78">
        <f t="shared" si="24"/>
        <v>7793</v>
      </c>
      <c r="AB24" s="25">
        <f t="shared" si="21"/>
        <v>1106</v>
      </c>
      <c r="AC24" s="79"/>
      <c r="AD24" s="26"/>
      <c r="AE24" s="27"/>
      <c r="AF24" s="28">
        <v>0</v>
      </c>
    </row>
    <row r="25" spans="1:32" s="1" customFormat="1" ht="96.75" customHeight="1" x14ac:dyDescent="0.25">
      <c r="A25" s="24">
        <f t="shared" si="6"/>
        <v>12</v>
      </c>
      <c r="B25" s="71" t="s">
        <v>101</v>
      </c>
      <c r="C25" s="72" t="s">
        <v>67</v>
      </c>
      <c r="D25" s="72" t="s">
        <v>79</v>
      </c>
      <c r="E25" s="74">
        <f t="shared" si="0"/>
        <v>9100</v>
      </c>
      <c r="F25" s="74"/>
      <c r="G25" s="75">
        <f t="shared" si="22"/>
        <v>406.54822335025381</v>
      </c>
      <c r="H25" s="76">
        <v>19.7</v>
      </c>
      <c r="I25" s="77">
        <v>21.46</v>
      </c>
      <c r="J25" s="25">
        <f t="shared" si="17"/>
        <v>2015</v>
      </c>
      <c r="K25" s="25">
        <v>0</v>
      </c>
      <c r="L25" s="25">
        <f t="shared" si="18"/>
        <v>5994</v>
      </c>
      <c r="M25" s="25">
        <f t="shared" si="15"/>
        <v>1091</v>
      </c>
      <c r="N25" s="25">
        <v>0</v>
      </c>
      <c r="O25" s="75">
        <v>0</v>
      </c>
      <c r="P25" s="75">
        <v>0</v>
      </c>
      <c r="Q25" s="75"/>
      <c r="R25" s="75">
        <f t="shared" si="3"/>
        <v>9100</v>
      </c>
      <c r="S25" s="25">
        <f t="shared" si="4"/>
        <v>961</v>
      </c>
      <c r="T25" s="25">
        <f t="shared" si="5"/>
        <v>69</v>
      </c>
      <c r="U25" s="25">
        <v>0</v>
      </c>
      <c r="V25" s="25">
        <v>0</v>
      </c>
      <c r="W25" s="25">
        <v>0</v>
      </c>
      <c r="X25" s="25"/>
      <c r="Y25" s="25"/>
      <c r="Z25" s="75">
        <f t="shared" si="23"/>
        <v>1030</v>
      </c>
      <c r="AA25" s="78">
        <f t="shared" si="24"/>
        <v>8070</v>
      </c>
      <c r="AB25" s="25">
        <f t="shared" si="21"/>
        <v>1041</v>
      </c>
      <c r="AC25" s="83"/>
      <c r="AD25" s="26"/>
      <c r="AE25" s="27"/>
      <c r="AF25" s="28"/>
    </row>
    <row r="26" spans="1:32" s="1" customFormat="1" ht="96.75" customHeight="1" x14ac:dyDescent="0.25">
      <c r="A26" s="24">
        <f t="shared" si="6"/>
        <v>13</v>
      </c>
      <c r="B26" s="71" t="s">
        <v>102</v>
      </c>
      <c r="C26" s="72" t="s">
        <v>53</v>
      </c>
      <c r="D26" s="72" t="s">
        <v>54</v>
      </c>
      <c r="E26" s="74">
        <f t="shared" si="0"/>
        <v>2432</v>
      </c>
      <c r="F26" s="74">
        <v>353</v>
      </c>
      <c r="G26" s="75">
        <f t="shared" ref="G26:G30" si="25">((J26+L26+N26)/H26)</f>
        <v>406.62096639357969</v>
      </c>
      <c r="H26" s="76">
        <v>5.9809999999999999</v>
      </c>
      <c r="I26" s="77"/>
      <c r="J26" s="25">
        <f t="shared" si="17"/>
        <v>612</v>
      </c>
      <c r="K26" s="25">
        <v>0</v>
      </c>
      <c r="L26" s="25">
        <f t="shared" si="18"/>
        <v>1820</v>
      </c>
      <c r="M26" s="25">
        <f t="shared" si="15"/>
        <v>0</v>
      </c>
      <c r="N26" s="25">
        <v>0</v>
      </c>
      <c r="O26" s="75">
        <v>0</v>
      </c>
      <c r="P26" s="75">
        <v>0</v>
      </c>
      <c r="Q26" s="75"/>
      <c r="R26" s="75">
        <f t="shared" si="3"/>
        <v>2432</v>
      </c>
      <c r="S26" s="25">
        <f t="shared" si="4"/>
        <v>292</v>
      </c>
      <c r="T26" s="25">
        <f t="shared" si="5"/>
        <v>19</v>
      </c>
      <c r="U26" s="25">
        <v>0</v>
      </c>
      <c r="V26" s="25">
        <v>0</v>
      </c>
      <c r="W26" s="25">
        <v>0</v>
      </c>
      <c r="X26" s="25"/>
      <c r="Y26" s="25"/>
      <c r="Z26" s="75">
        <f t="shared" ref="Z26:Z28" si="26">SUM(S26:Y26)</f>
        <v>311</v>
      </c>
      <c r="AA26" s="78">
        <f t="shared" si="24"/>
        <v>2121</v>
      </c>
      <c r="AB26" s="25">
        <f t="shared" si="21"/>
        <v>316</v>
      </c>
      <c r="AC26" s="79"/>
      <c r="AD26" s="26"/>
      <c r="AE26" s="27"/>
      <c r="AF26" s="28"/>
    </row>
    <row r="27" spans="1:32" s="1" customFormat="1" ht="96.75" customHeight="1" x14ac:dyDescent="0.25">
      <c r="A27" s="24">
        <f t="shared" si="6"/>
        <v>14</v>
      </c>
      <c r="B27" s="71" t="s">
        <v>103</v>
      </c>
      <c r="C27" s="72" t="s">
        <v>55</v>
      </c>
      <c r="D27" s="73" t="s">
        <v>56</v>
      </c>
      <c r="E27" s="74">
        <f t="shared" si="0"/>
        <v>11969</v>
      </c>
      <c r="F27" s="74"/>
      <c r="G27" s="75">
        <f t="shared" si="25"/>
        <v>406.54689116734079</v>
      </c>
      <c r="H27" s="76">
        <v>21.262</v>
      </c>
      <c r="I27" s="77">
        <v>65.430000000000007</v>
      </c>
      <c r="J27" s="25">
        <f t="shared" si="17"/>
        <v>2175</v>
      </c>
      <c r="K27" s="25">
        <v>0</v>
      </c>
      <c r="L27" s="25">
        <f t="shared" si="18"/>
        <v>6469</v>
      </c>
      <c r="M27" s="25">
        <f t="shared" si="15"/>
        <v>3325</v>
      </c>
      <c r="N27" s="25">
        <v>0</v>
      </c>
      <c r="O27" s="75">
        <v>0</v>
      </c>
      <c r="P27" s="75">
        <v>0</v>
      </c>
      <c r="Q27" s="75"/>
      <c r="R27" s="75">
        <f t="shared" si="3"/>
        <v>11969</v>
      </c>
      <c r="S27" s="25">
        <f t="shared" si="4"/>
        <v>1037</v>
      </c>
      <c r="T27" s="25">
        <f t="shared" si="5"/>
        <v>90</v>
      </c>
      <c r="U27" s="25">
        <v>0</v>
      </c>
      <c r="V27" s="25">
        <v>0</v>
      </c>
      <c r="W27" s="25">
        <v>0</v>
      </c>
      <c r="X27" s="25"/>
      <c r="Y27" s="25"/>
      <c r="Z27" s="75">
        <f t="shared" si="26"/>
        <v>1127</v>
      </c>
      <c r="AA27" s="78">
        <f t="shared" si="24"/>
        <v>10842</v>
      </c>
      <c r="AB27" s="25">
        <f t="shared" si="21"/>
        <v>1124</v>
      </c>
      <c r="AC27" s="84"/>
      <c r="AD27" s="26"/>
      <c r="AE27" s="27"/>
      <c r="AF27" s="28"/>
    </row>
    <row r="28" spans="1:32" s="1" customFormat="1" ht="96.75" customHeight="1" x14ac:dyDescent="0.25">
      <c r="A28" s="24">
        <f t="shared" si="6"/>
        <v>15</v>
      </c>
      <c r="B28" s="71" t="s">
        <v>104</v>
      </c>
      <c r="C28" s="72" t="s">
        <v>69</v>
      </c>
      <c r="D28" s="72" t="s">
        <v>54</v>
      </c>
      <c r="E28" s="74">
        <f t="shared" si="0"/>
        <v>11139</v>
      </c>
      <c r="F28" s="74">
        <v>353</v>
      </c>
      <c r="G28" s="75">
        <f t="shared" si="25"/>
        <v>406.54927401915353</v>
      </c>
      <c r="H28" s="76">
        <v>25.896000000000001</v>
      </c>
      <c r="I28" s="77">
        <v>12.03</v>
      </c>
      <c r="J28" s="25">
        <f t="shared" si="17"/>
        <v>2649</v>
      </c>
      <c r="K28" s="25">
        <v>0</v>
      </c>
      <c r="L28" s="25">
        <f t="shared" si="18"/>
        <v>7879</v>
      </c>
      <c r="M28" s="25">
        <f t="shared" si="15"/>
        <v>611</v>
      </c>
      <c r="N28" s="25">
        <v>0</v>
      </c>
      <c r="O28" s="75">
        <v>0</v>
      </c>
      <c r="P28" s="75">
        <v>0</v>
      </c>
      <c r="Q28" s="75"/>
      <c r="R28" s="75">
        <f t="shared" si="3"/>
        <v>11139</v>
      </c>
      <c r="S28" s="25">
        <f t="shared" si="4"/>
        <v>1263</v>
      </c>
      <c r="T28" s="25">
        <f t="shared" si="5"/>
        <v>84</v>
      </c>
      <c r="U28" s="25">
        <v>0</v>
      </c>
      <c r="V28" s="25">
        <v>0</v>
      </c>
      <c r="W28" s="25">
        <v>0</v>
      </c>
      <c r="X28" s="25"/>
      <c r="Y28" s="25"/>
      <c r="Z28" s="75">
        <f t="shared" si="26"/>
        <v>1347</v>
      </c>
      <c r="AA28" s="78">
        <f t="shared" si="24"/>
        <v>9792</v>
      </c>
      <c r="AB28" s="25">
        <f t="shared" si="21"/>
        <v>1369</v>
      </c>
      <c r="AC28" s="83"/>
      <c r="AD28" s="26"/>
      <c r="AE28" s="27"/>
      <c r="AF28" s="28"/>
    </row>
    <row r="29" spans="1:32" s="1" customFormat="1" ht="96.75" customHeight="1" x14ac:dyDescent="0.25">
      <c r="A29" s="24">
        <f t="shared" si="6"/>
        <v>16</v>
      </c>
      <c r="B29" s="71" t="s">
        <v>105</v>
      </c>
      <c r="C29" s="72" t="s">
        <v>70</v>
      </c>
      <c r="D29" s="72" t="s">
        <v>52</v>
      </c>
      <c r="E29" s="74">
        <f t="shared" si="0"/>
        <v>12428</v>
      </c>
      <c r="F29" s="74">
        <v>353</v>
      </c>
      <c r="G29" s="75">
        <f t="shared" si="25"/>
        <v>406.5629942013706</v>
      </c>
      <c r="H29" s="76">
        <v>22.763999999999999</v>
      </c>
      <c r="I29" s="77">
        <v>62.43</v>
      </c>
      <c r="J29" s="25">
        <f t="shared" si="17"/>
        <v>2329</v>
      </c>
      <c r="K29" s="25">
        <v>0</v>
      </c>
      <c r="L29" s="25">
        <f t="shared" si="18"/>
        <v>6926</v>
      </c>
      <c r="M29" s="25">
        <f t="shared" si="15"/>
        <v>3173</v>
      </c>
      <c r="N29" s="25">
        <v>0</v>
      </c>
      <c r="O29" s="75">
        <v>0</v>
      </c>
      <c r="P29" s="75">
        <v>0</v>
      </c>
      <c r="Q29" s="75"/>
      <c r="R29" s="75">
        <f t="shared" si="3"/>
        <v>12428</v>
      </c>
      <c r="S29" s="25">
        <f t="shared" si="4"/>
        <v>1111</v>
      </c>
      <c r="T29" s="25">
        <f t="shared" si="5"/>
        <v>94</v>
      </c>
      <c r="U29" s="25">
        <v>0</v>
      </c>
      <c r="V29" s="25">
        <v>0</v>
      </c>
      <c r="W29" s="25">
        <v>0</v>
      </c>
      <c r="X29" s="25"/>
      <c r="Y29" s="25"/>
      <c r="Z29" s="75">
        <f t="shared" ref="Z29:Z35" si="27">SUM(S29:Y29)</f>
        <v>1205</v>
      </c>
      <c r="AA29" s="78">
        <f t="shared" ref="AA29:AA35" si="28">R29-Z29</f>
        <v>11223</v>
      </c>
      <c r="AB29" s="25">
        <f t="shared" si="21"/>
        <v>1203</v>
      </c>
      <c r="AC29" s="79"/>
      <c r="AD29" s="26"/>
      <c r="AE29" s="27"/>
      <c r="AF29" s="28"/>
    </row>
    <row r="30" spans="1:32" s="1" customFormat="1" ht="96.75" customHeight="1" x14ac:dyDescent="0.25">
      <c r="A30" s="24">
        <f t="shared" si="6"/>
        <v>17</v>
      </c>
      <c r="B30" s="71" t="s">
        <v>106</v>
      </c>
      <c r="C30" s="72" t="s">
        <v>71</v>
      </c>
      <c r="D30" s="72" t="s">
        <v>72</v>
      </c>
      <c r="E30" s="74">
        <f t="shared" ref="E30" si="29">SUM(R30)</f>
        <v>13576</v>
      </c>
      <c r="F30" s="74">
        <v>353</v>
      </c>
      <c r="G30" s="75">
        <f t="shared" si="25"/>
        <v>406.57692307692309</v>
      </c>
      <c r="H30" s="76">
        <v>26</v>
      </c>
      <c r="I30" s="77">
        <v>59.13</v>
      </c>
      <c r="J30" s="25">
        <f t="shared" si="17"/>
        <v>2660</v>
      </c>
      <c r="K30" s="25">
        <v>0</v>
      </c>
      <c r="L30" s="25">
        <f t="shared" si="18"/>
        <v>7911</v>
      </c>
      <c r="M30" s="25">
        <f t="shared" si="15"/>
        <v>3005</v>
      </c>
      <c r="N30" s="25">
        <v>0</v>
      </c>
      <c r="O30" s="75">
        <v>0</v>
      </c>
      <c r="P30" s="75">
        <v>0</v>
      </c>
      <c r="Q30" s="75"/>
      <c r="R30" s="75">
        <f t="shared" si="3"/>
        <v>13576</v>
      </c>
      <c r="S30" s="25">
        <f t="shared" ref="S30" si="30">+ROUND((J30+L30)*12/100,0)</f>
        <v>1269</v>
      </c>
      <c r="T30" s="25">
        <f t="shared" ref="T30" si="31">+ROUNDUP(R30*0.75/100,0)</f>
        <v>102</v>
      </c>
      <c r="U30" s="25">
        <v>0</v>
      </c>
      <c r="V30" s="25">
        <v>0</v>
      </c>
      <c r="W30" s="25">
        <v>0</v>
      </c>
      <c r="X30" s="25"/>
      <c r="Y30" s="25"/>
      <c r="Z30" s="75">
        <f t="shared" ref="Z30" si="32">SUM(S30:Y30)</f>
        <v>1371</v>
      </c>
      <c r="AA30" s="78">
        <f t="shared" si="28"/>
        <v>12205</v>
      </c>
      <c r="AB30" s="25">
        <f t="shared" ref="AB30" si="33">+ROUND((J30+L30)*13/100,0)</f>
        <v>1374</v>
      </c>
      <c r="AC30" s="79"/>
      <c r="AD30" s="26"/>
      <c r="AE30" s="27"/>
      <c r="AF30" s="28"/>
    </row>
    <row r="31" spans="1:32" s="1" customFormat="1" ht="96.75" customHeight="1" x14ac:dyDescent="0.25">
      <c r="A31" s="24">
        <f t="shared" si="6"/>
        <v>18</v>
      </c>
      <c r="B31" s="71" t="s">
        <v>107</v>
      </c>
      <c r="C31" s="72" t="s">
        <v>72</v>
      </c>
      <c r="D31" s="72" t="s">
        <v>80</v>
      </c>
      <c r="E31" s="74">
        <f t="shared" si="0"/>
        <v>11187</v>
      </c>
      <c r="F31" s="74"/>
      <c r="G31" s="75">
        <f t="shared" ref="G31:G34" si="34">((J31+L31+N31)/H31)</f>
        <v>406.56706194614492</v>
      </c>
      <c r="H31" s="76">
        <v>23.359000000000002</v>
      </c>
      <c r="I31" s="77">
        <v>33.26</v>
      </c>
      <c r="J31" s="25">
        <f t="shared" si="17"/>
        <v>2390</v>
      </c>
      <c r="K31" s="25">
        <v>0</v>
      </c>
      <c r="L31" s="25">
        <f t="shared" si="18"/>
        <v>7107</v>
      </c>
      <c r="M31" s="25">
        <f t="shared" si="15"/>
        <v>1690</v>
      </c>
      <c r="N31" s="25">
        <v>0</v>
      </c>
      <c r="O31" s="75">
        <v>0</v>
      </c>
      <c r="P31" s="75">
        <v>0</v>
      </c>
      <c r="Q31" s="75"/>
      <c r="R31" s="75">
        <f t="shared" si="3"/>
        <v>11187</v>
      </c>
      <c r="S31" s="25">
        <f t="shared" si="4"/>
        <v>1140</v>
      </c>
      <c r="T31" s="25">
        <f t="shared" si="5"/>
        <v>84</v>
      </c>
      <c r="U31" s="25">
        <v>0</v>
      </c>
      <c r="V31" s="25">
        <v>0</v>
      </c>
      <c r="W31" s="25">
        <v>0</v>
      </c>
      <c r="X31" s="25"/>
      <c r="Y31" s="25"/>
      <c r="Z31" s="75">
        <f t="shared" si="27"/>
        <v>1224</v>
      </c>
      <c r="AA31" s="78">
        <f t="shared" si="28"/>
        <v>9963</v>
      </c>
      <c r="AB31" s="25">
        <f t="shared" si="21"/>
        <v>1235</v>
      </c>
      <c r="AC31" s="79"/>
      <c r="AD31" s="26"/>
      <c r="AE31" s="27"/>
      <c r="AF31" s="28"/>
    </row>
    <row r="32" spans="1:32" s="1" customFormat="1" ht="96.75" customHeight="1" x14ac:dyDescent="0.25">
      <c r="A32" s="24">
        <f t="shared" si="6"/>
        <v>19</v>
      </c>
      <c r="B32" s="71" t="s">
        <v>116</v>
      </c>
      <c r="C32" s="72" t="s">
        <v>57</v>
      </c>
      <c r="D32" s="72" t="s">
        <v>81</v>
      </c>
      <c r="E32" s="74">
        <f t="shared" si="0"/>
        <v>12678</v>
      </c>
      <c r="F32" s="74"/>
      <c r="G32" s="75">
        <f t="shared" si="34"/>
        <v>406.6</v>
      </c>
      <c r="H32" s="76">
        <v>25</v>
      </c>
      <c r="I32" s="76">
        <v>49.44</v>
      </c>
      <c r="J32" s="25">
        <f t="shared" si="17"/>
        <v>2558</v>
      </c>
      <c r="K32" s="25">
        <v>0</v>
      </c>
      <c r="L32" s="25">
        <f t="shared" si="18"/>
        <v>7607</v>
      </c>
      <c r="M32" s="25">
        <f t="shared" si="15"/>
        <v>2513</v>
      </c>
      <c r="N32" s="25">
        <v>0</v>
      </c>
      <c r="O32" s="75">
        <v>0</v>
      </c>
      <c r="P32" s="75">
        <v>0</v>
      </c>
      <c r="Q32" s="75"/>
      <c r="R32" s="75">
        <f t="shared" si="3"/>
        <v>12678</v>
      </c>
      <c r="S32" s="25">
        <f t="shared" si="4"/>
        <v>1220</v>
      </c>
      <c r="T32" s="25">
        <f t="shared" si="5"/>
        <v>96</v>
      </c>
      <c r="U32" s="25">
        <v>0</v>
      </c>
      <c r="V32" s="25">
        <v>0</v>
      </c>
      <c r="W32" s="25">
        <v>0</v>
      </c>
      <c r="X32" s="25"/>
      <c r="Y32" s="25"/>
      <c r="Z32" s="75">
        <f t="shared" si="27"/>
        <v>1316</v>
      </c>
      <c r="AA32" s="78">
        <f t="shared" si="28"/>
        <v>11362</v>
      </c>
      <c r="AB32" s="25">
        <f t="shared" si="21"/>
        <v>1321</v>
      </c>
      <c r="AC32" s="83"/>
      <c r="AD32" s="26"/>
      <c r="AE32" s="27"/>
      <c r="AF32" s="28"/>
    </row>
    <row r="33" spans="1:32" s="1" customFormat="1" ht="96.75" customHeight="1" x14ac:dyDescent="0.25">
      <c r="A33" s="24">
        <f t="shared" si="6"/>
        <v>20</v>
      </c>
      <c r="B33" s="71" t="s">
        <v>117</v>
      </c>
      <c r="C33" s="72" t="s">
        <v>61</v>
      </c>
      <c r="D33" s="72" t="s">
        <v>82</v>
      </c>
      <c r="E33" s="74"/>
      <c r="F33" s="74"/>
      <c r="G33" s="75">
        <f t="shared" si="34"/>
        <v>406.55181929278194</v>
      </c>
      <c r="H33" s="76">
        <v>25.367000000000001</v>
      </c>
      <c r="I33" s="77">
        <v>44.02</v>
      </c>
      <c r="J33" s="25">
        <f t="shared" si="17"/>
        <v>2595</v>
      </c>
      <c r="K33" s="25">
        <v>0</v>
      </c>
      <c r="L33" s="25">
        <f t="shared" si="18"/>
        <v>7718</v>
      </c>
      <c r="M33" s="25">
        <f t="shared" si="15"/>
        <v>2237</v>
      </c>
      <c r="N33" s="25">
        <v>0</v>
      </c>
      <c r="O33" s="75">
        <v>0</v>
      </c>
      <c r="P33" s="75">
        <v>0</v>
      </c>
      <c r="Q33" s="75"/>
      <c r="R33" s="75">
        <f t="shared" si="3"/>
        <v>12550</v>
      </c>
      <c r="S33" s="25">
        <f t="shared" ref="S33" si="35">+ROUND((J33+L33)*12/100,0)</f>
        <v>1238</v>
      </c>
      <c r="T33" s="25">
        <f t="shared" ref="T33" si="36">+ROUNDUP(R33*0.75/100,0)</f>
        <v>95</v>
      </c>
      <c r="U33" s="25">
        <v>0</v>
      </c>
      <c r="V33" s="25">
        <v>0</v>
      </c>
      <c r="W33" s="25">
        <v>0</v>
      </c>
      <c r="X33" s="25"/>
      <c r="Y33" s="25"/>
      <c r="Z33" s="75">
        <f t="shared" ref="Z33" si="37">SUM(S33:Y33)</f>
        <v>1333</v>
      </c>
      <c r="AA33" s="78">
        <f t="shared" ref="AA33" si="38">R33-Z33</f>
        <v>11217</v>
      </c>
      <c r="AB33" s="25">
        <f t="shared" ref="AB33" si="39">+ROUND((J33+L33)*13/100,0)</f>
        <v>1341</v>
      </c>
      <c r="AC33" s="36"/>
      <c r="AD33" s="26"/>
      <c r="AE33" s="27"/>
      <c r="AF33" s="28"/>
    </row>
    <row r="34" spans="1:32" s="1" customFormat="1" ht="96.75" customHeight="1" x14ac:dyDescent="0.25">
      <c r="A34" s="24">
        <f t="shared" si="6"/>
        <v>21</v>
      </c>
      <c r="B34" s="71" t="s">
        <v>118</v>
      </c>
      <c r="C34" s="72" t="s">
        <v>44</v>
      </c>
      <c r="D34" s="72" t="s">
        <v>83</v>
      </c>
      <c r="E34" s="74">
        <f t="shared" si="0"/>
        <v>11966</v>
      </c>
      <c r="F34" s="74">
        <v>353</v>
      </c>
      <c r="G34" s="75">
        <f t="shared" si="34"/>
        <v>406.6</v>
      </c>
      <c r="H34" s="85">
        <v>25</v>
      </c>
      <c r="I34" s="77">
        <v>35.44</v>
      </c>
      <c r="J34" s="25">
        <f t="shared" si="17"/>
        <v>2558</v>
      </c>
      <c r="K34" s="25">
        <v>0</v>
      </c>
      <c r="L34" s="25">
        <f t="shared" si="18"/>
        <v>7607</v>
      </c>
      <c r="M34" s="25">
        <f t="shared" si="15"/>
        <v>1801</v>
      </c>
      <c r="N34" s="25">
        <v>0</v>
      </c>
      <c r="O34" s="75">
        <v>0</v>
      </c>
      <c r="P34" s="75">
        <v>0</v>
      </c>
      <c r="Q34" s="75"/>
      <c r="R34" s="75">
        <f t="shared" si="3"/>
        <v>11966</v>
      </c>
      <c r="S34" s="25">
        <f t="shared" si="4"/>
        <v>1220</v>
      </c>
      <c r="T34" s="25">
        <f t="shared" si="5"/>
        <v>90</v>
      </c>
      <c r="U34" s="25">
        <v>0</v>
      </c>
      <c r="V34" s="25">
        <v>0</v>
      </c>
      <c r="W34" s="25">
        <v>0</v>
      </c>
      <c r="X34" s="25"/>
      <c r="Y34" s="25"/>
      <c r="Z34" s="75">
        <f t="shared" si="27"/>
        <v>1310</v>
      </c>
      <c r="AA34" s="78">
        <f t="shared" si="28"/>
        <v>10656</v>
      </c>
      <c r="AB34" s="25">
        <f t="shared" si="21"/>
        <v>1321</v>
      </c>
      <c r="AC34" s="83"/>
      <c r="AD34" s="26"/>
      <c r="AE34" s="27"/>
      <c r="AF34" s="28"/>
    </row>
    <row r="35" spans="1:32" s="1" customFormat="1" ht="96.75" customHeight="1" x14ac:dyDescent="0.25">
      <c r="A35" s="24">
        <f t="shared" si="6"/>
        <v>22</v>
      </c>
      <c r="B35" s="71" t="s">
        <v>114</v>
      </c>
      <c r="C35" s="72" t="s">
        <v>73</v>
      </c>
      <c r="D35" s="72" t="s">
        <v>58</v>
      </c>
      <c r="E35" s="74">
        <f t="shared" si="0"/>
        <v>13099</v>
      </c>
      <c r="F35" s="74"/>
      <c r="G35" s="75">
        <f>((J35+L35+N35)/H35)</f>
        <v>406.59519830432475</v>
      </c>
      <c r="H35" s="76">
        <v>24.533000000000001</v>
      </c>
      <c r="I35" s="77">
        <v>61.47</v>
      </c>
      <c r="J35" s="25">
        <f t="shared" si="17"/>
        <v>2510</v>
      </c>
      <c r="K35" s="25">
        <v>0</v>
      </c>
      <c r="L35" s="25">
        <f t="shared" si="18"/>
        <v>7465</v>
      </c>
      <c r="M35" s="25">
        <f t="shared" si="15"/>
        <v>3124</v>
      </c>
      <c r="N35" s="25">
        <v>0</v>
      </c>
      <c r="O35" s="75">
        <v>0</v>
      </c>
      <c r="P35" s="75">
        <v>0</v>
      </c>
      <c r="Q35" s="75"/>
      <c r="R35" s="75">
        <f t="shared" si="3"/>
        <v>13099</v>
      </c>
      <c r="S35" s="25">
        <f t="shared" si="4"/>
        <v>1197</v>
      </c>
      <c r="T35" s="25">
        <f t="shared" si="5"/>
        <v>99</v>
      </c>
      <c r="U35" s="25">
        <v>0</v>
      </c>
      <c r="V35" s="25">
        <v>0</v>
      </c>
      <c r="W35" s="25">
        <v>0</v>
      </c>
      <c r="X35" s="25"/>
      <c r="Y35" s="25"/>
      <c r="Z35" s="75">
        <f t="shared" si="27"/>
        <v>1296</v>
      </c>
      <c r="AA35" s="78">
        <f t="shared" si="28"/>
        <v>11803</v>
      </c>
      <c r="AB35" s="25">
        <f t="shared" si="21"/>
        <v>1297</v>
      </c>
      <c r="AC35" s="83"/>
      <c r="AD35" s="26"/>
      <c r="AE35" s="27"/>
      <c r="AF35" s="28"/>
    </row>
    <row r="36" spans="1:32" s="1" customFormat="1" ht="96.75" customHeight="1" x14ac:dyDescent="0.25">
      <c r="A36" s="24">
        <f t="shared" si="6"/>
        <v>23</v>
      </c>
      <c r="B36" s="71" t="s">
        <v>115</v>
      </c>
      <c r="C36" s="72" t="s">
        <v>74</v>
      </c>
      <c r="D36" s="72" t="s">
        <v>41</v>
      </c>
      <c r="E36" s="74">
        <f t="shared" si="0"/>
        <v>9897</v>
      </c>
      <c r="F36" s="74">
        <v>353</v>
      </c>
      <c r="G36" s="75">
        <f>((J36+L36+N36)/H36)</f>
        <v>406.57560633919974</v>
      </c>
      <c r="H36" s="76">
        <v>22.841999999999999</v>
      </c>
      <c r="I36" s="77">
        <v>12.01</v>
      </c>
      <c r="J36" s="25">
        <f t="shared" si="17"/>
        <v>2337</v>
      </c>
      <c r="K36" s="25">
        <v>0</v>
      </c>
      <c r="L36" s="25">
        <f t="shared" si="18"/>
        <v>6950</v>
      </c>
      <c r="M36" s="25">
        <f t="shared" si="15"/>
        <v>610</v>
      </c>
      <c r="N36" s="25">
        <v>0</v>
      </c>
      <c r="O36" s="75">
        <v>0</v>
      </c>
      <c r="P36" s="75">
        <v>0</v>
      </c>
      <c r="Q36" s="75"/>
      <c r="R36" s="75">
        <f t="shared" si="3"/>
        <v>9897</v>
      </c>
      <c r="S36" s="25">
        <f t="shared" si="4"/>
        <v>1114</v>
      </c>
      <c r="T36" s="25">
        <f t="shared" si="5"/>
        <v>75</v>
      </c>
      <c r="U36" s="25">
        <v>0</v>
      </c>
      <c r="V36" s="25">
        <v>0</v>
      </c>
      <c r="W36" s="25">
        <v>0</v>
      </c>
      <c r="X36" s="25"/>
      <c r="Y36" s="25"/>
      <c r="Z36" s="75">
        <f t="shared" ref="Z36" si="40">SUM(S36:Y36)</f>
        <v>1189</v>
      </c>
      <c r="AA36" s="78">
        <f t="shared" ref="AA36" si="41">R36-Z36</f>
        <v>8708</v>
      </c>
      <c r="AB36" s="25">
        <f t="shared" si="21"/>
        <v>1207</v>
      </c>
      <c r="AC36" s="83"/>
      <c r="AD36" s="26"/>
      <c r="AE36" s="27"/>
      <c r="AF36" s="28"/>
    </row>
    <row r="37" spans="1:32" s="1" customFormat="1" ht="96.75" customHeight="1" x14ac:dyDescent="0.25">
      <c r="A37" s="24">
        <f t="shared" si="6"/>
        <v>24</v>
      </c>
      <c r="B37" s="71" t="s">
        <v>93</v>
      </c>
      <c r="C37" s="72" t="s">
        <v>91</v>
      </c>
      <c r="D37" s="72" t="s">
        <v>92</v>
      </c>
      <c r="E37" s="74"/>
      <c r="F37" s="74"/>
      <c r="G37" s="75">
        <f t="shared" ref="G37:G61" si="42">((J37+L37+N37)/H37)</f>
        <v>406.56124410274333</v>
      </c>
      <c r="H37" s="76">
        <v>22.891999999999999</v>
      </c>
      <c r="I37" s="77">
        <v>23.37</v>
      </c>
      <c r="J37" s="25">
        <f t="shared" si="17"/>
        <v>2342</v>
      </c>
      <c r="K37" s="25">
        <v>0</v>
      </c>
      <c r="L37" s="25">
        <f t="shared" si="18"/>
        <v>6965</v>
      </c>
      <c r="M37" s="25">
        <f t="shared" ref="M37:M41" si="43">ROUND(G37/8*1*I37,0)</f>
        <v>1188</v>
      </c>
      <c r="N37" s="25">
        <v>0</v>
      </c>
      <c r="O37" s="75">
        <v>0</v>
      </c>
      <c r="P37" s="75">
        <v>0</v>
      </c>
      <c r="Q37" s="75"/>
      <c r="R37" s="75">
        <f t="shared" si="3"/>
        <v>10495</v>
      </c>
      <c r="S37" s="25">
        <f t="shared" ref="S37:S41" si="44">+ROUND((J37+L37)*12/100,0)</f>
        <v>1117</v>
      </c>
      <c r="T37" s="25">
        <f t="shared" ref="T37:T41" si="45">+ROUNDUP(R37*0.75/100,0)</f>
        <v>79</v>
      </c>
      <c r="U37" s="25">
        <v>0</v>
      </c>
      <c r="V37" s="25">
        <v>0</v>
      </c>
      <c r="W37" s="25">
        <v>0</v>
      </c>
      <c r="X37" s="25"/>
      <c r="Y37" s="25"/>
      <c r="Z37" s="75">
        <f t="shared" ref="Z37:Z41" si="46">SUM(S37:Y37)</f>
        <v>1196</v>
      </c>
      <c r="AA37" s="78">
        <f t="shared" ref="AA37:AA41" si="47">R37-Z37</f>
        <v>9299</v>
      </c>
      <c r="AB37" s="25">
        <f t="shared" ref="AB37:AB41" si="48">+ROUND((J37+L37)*13/100,0)</f>
        <v>1210</v>
      </c>
      <c r="AC37" s="82"/>
      <c r="AD37" s="26"/>
      <c r="AE37" s="27"/>
      <c r="AF37" s="28"/>
    </row>
    <row r="38" spans="1:32" s="1" customFormat="1" ht="96.75" customHeight="1" x14ac:dyDescent="0.25">
      <c r="A38" s="24">
        <f t="shared" si="6"/>
        <v>25</v>
      </c>
      <c r="B38" s="71" t="s">
        <v>94</v>
      </c>
      <c r="C38" s="72" t="s">
        <v>95</v>
      </c>
      <c r="D38" s="72" t="s">
        <v>80</v>
      </c>
      <c r="E38" s="74"/>
      <c r="F38" s="74"/>
      <c r="G38" s="75">
        <f t="shared" si="42"/>
        <v>406.60581075775417</v>
      </c>
      <c r="H38" s="76">
        <v>20.376000000000001</v>
      </c>
      <c r="I38" s="77">
        <v>27.52</v>
      </c>
      <c r="J38" s="25">
        <f t="shared" si="17"/>
        <v>2085</v>
      </c>
      <c r="K38" s="25">
        <v>0</v>
      </c>
      <c r="L38" s="25">
        <f t="shared" si="18"/>
        <v>6200</v>
      </c>
      <c r="M38" s="25">
        <f t="shared" si="43"/>
        <v>1399</v>
      </c>
      <c r="N38" s="25">
        <v>0</v>
      </c>
      <c r="O38" s="75">
        <v>0</v>
      </c>
      <c r="P38" s="75">
        <v>0</v>
      </c>
      <c r="Q38" s="75"/>
      <c r="R38" s="75">
        <f t="shared" si="3"/>
        <v>9684</v>
      </c>
      <c r="S38" s="25">
        <f t="shared" si="44"/>
        <v>994</v>
      </c>
      <c r="T38" s="25">
        <f t="shared" si="45"/>
        <v>73</v>
      </c>
      <c r="U38" s="25">
        <v>0</v>
      </c>
      <c r="V38" s="25">
        <v>0</v>
      </c>
      <c r="W38" s="25">
        <v>0</v>
      </c>
      <c r="X38" s="25"/>
      <c r="Y38" s="25"/>
      <c r="Z38" s="75">
        <f t="shared" si="46"/>
        <v>1067</v>
      </c>
      <c r="AA38" s="78">
        <f t="shared" si="47"/>
        <v>8617</v>
      </c>
      <c r="AB38" s="25">
        <f t="shared" si="48"/>
        <v>1077</v>
      </c>
      <c r="AC38" s="82"/>
      <c r="AD38" s="26"/>
      <c r="AE38" s="27"/>
      <c r="AF38" s="28"/>
    </row>
    <row r="39" spans="1:32" s="1" customFormat="1" ht="96.75" customHeight="1" x14ac:dyDescent="0.25">
      <c r="A39" s="24">
        <f t="shared" si="6"/>
        <v>26</v>
      </c>
      <c r="B39" s="71" t="s">
        <v>97</v>
      </c>
      <c r="C39" s="72" t="s">
        <v>96</v>
      </c>
      <c r="D39" s="72" t="s">
        <v>98</v>
      </c>
      <c r="E39" s="74"/>
      <c r="F39" s="74"/>
      <c r="G39" s="75">
        <f t="shared" si="42"/>
        <v>406.56521739130437</v>
      </c>
      <c r="H39" s="76">
        <v>23</v>
      </c>
      <c r="I39" s="77">
        <v>35.299999999999997</v>
      </c>
      <c r="J39" s="25">
        <f t="shared" si="17"/>
        <v>2353</v>
      </c>
      <c r="K39" s="25">
        <v>0</v>
      </c>
      <c r="L39" s="25">
        <f t="shared" si="18"/>
        <v>6998</v>
      </c>
      <c r="M39" s="25">
        <f t="shared" si="43"/>
        <v>1794</v>
      </c>
      <c r="N39" s="25">
        <v>0</v>
      </c>
      <c r="O39" s="75">
        <v>0</v>
      </c>
      <c r="P39" s="75">
        <v>0</v>
      </c>
      <c r="Q39" s="75"/>
      <c r="R39" s="75">
        <f t="shared" si="3"/>
        <v>11145</v>
      </c>
      <c r="S39" s="25">
        <f t="shared" si="44"/>
        <v>1122</v>
      </c>
      <c r="T39" s="25">
        <f t="shared" si="45"/>
        <v>84</v>
      </c>
      <c r="U39" s="25">
        <v>0</v>
      </c>
      <c r="V39" s="25">
        <v>0</v>
      </c>
      <c r="W39" s="25">
        <v>0</v>
      </c>
      <c r="X39" s="25"/>
      <c r="Y39" s="25"/>
      <c r="Z39" s="75">
        <f t="shared" si="46"/>
        <v>1206</v>
      </c>
      <c r="AA39" s="78">
        <f t="shared" si="47"/>
        <v>9939</v>
      </c>
      <c r="AB39" s="25">
        <f t="shared" si="48"/>
        <v>1216</v>
      </c>
      <c r="AC39" s="82"/>
      <c r="AD39" s="26"/>
      <c r="AE39" s="27"/>
      <c r="AF39" s="28"/>
    </row>
    <row r="40" spans="1:32" s="1" customFormat="1" ht="96.75" customHeight="1" x14ac:dyDescent="0.25">
      <c r="A40" s="24">
        <f t="shared" si="6"/>
        <v>27</v>
      </c>
      <c r="B40" s="86" t="s">
        <v>108</v>
      </c>
      <c r="C40" s="87" t="s">
        <v>109</v>
      </c>
      <c r="D40" s="72" t="s">
        <v>110</v>
      </c>
      <c r="E40" s="74"/>
      <c r="F40" s="74"/>
      <c r="G40" s="75">
        <f t="shared" si="42"/>
        <v>406.57894736842104</v>
      </c>
      <c r="H40" s="76">
        <v>19</v>
      </c>
      <c r="I40" s="77">
        <v>45.48</v>
      </c>
      <c r="J40" s="25">
        <f t="shared" si="17"/>
        <v>1944</v>
      </c>
      <c r="K40" s="25">
        <v>0</v>
      </c>
      <c r="L40" s="25">
        <f t="shared" si="18"/>
        <v>5781</v>
      </c>
      <c r="M40" s="25">
        <f t="shared" si="43"/>
        <v>2311</v>
      </c>
      <c r="N40" s="25">
        <v>0</v>
      </c>
      <c r="O40" s="75">
        <v>0</v>
      </c>
      <c r="P40" s="75">
        <v>0</v>
      </c>
      <c r="Q40" s="75"/>
      <c r="R40" s="75">
        <f t="shared" si="3"/>
        <v>10036</v>
      </c>
      <c r="S40" s="25">
        <f t="shared" si="44"/>
        <v>927</v>
      </c>
      <c r="T40" s="25">
        <f t="shared" si="45"/>
        <v>76</v>
      </c>
      <c r="U40" s="25">
        <v>0</v>
      </c>
      <c r="V40" s="25">
        <v>0</v>
      </c>
      <c r="W40" s="25">
        <v>0</v>
      </c>
      <c r="X40" s="25"/>
      <c r="Y40" s="25"/>
      <c r="Z40" s="75">
        <f t="shared" si="46"/>
        <v>1003</v>
      </c>
      <c r="AA40" s="78">
        <f t="shared" si="47"/>
        <v>9033</v>
      </c>
      <c r="AB40" s="25">
        <f t="shared" si="48"/>
        <v>1004</v>
      </c>
      <c r="AC40" s="82"/>
      <c r="AD40" s="26"/>
      <c r="AE40" s="27"/>
      <c r="AF40" s="28"/>
    </row>
    <row r="41" spans="1:32" s="1" customFormat="1" ht="96.75" customHeight="1" x14ac:dyDescent="0.25">
      <c r="A41" s="24">
        <f t="shared" si="6"/>
        <v>28</v>
      </c>
      <c r="B41" s="88" t="s">
        <v>111</v>
      </c>
      <c r="C41" s="87" t="s">
        <v>112</v>
      </c>
      <c r="D41" s="72" t="s">
        <v>113</v>
      </c>
      <c r="E41" s="74"/>
      <c r="F41" s="74"/>
      <c r="G41" s="75">
        <f t="shared" si="42"/>
        <v>406.5990499422262</v>
      </c>
      <c r="H41" s="76">
        <v>23.367000000000001</v>
      </c>
      <c r="I41" s="77">
        <v>18.53</v>
      </c>
      <c r="J41" s="25">
        <f t="shared" si="17"/>
        <v>2391</v>
      </c>
      <c r="K41" s="25">
        <v>0</v>
      </c>
      <c r="L41" s="25">
        <f t="shared" si="18"/>
        <v>7110</v>
      </c>
      <c r="M41" s="25">
        <f t="shared" si="43"/>
        <v>942</v>
      </c>
      <c r="N41" s="25">
        <v>0</v>
      </c>
      <c r="O41" s="75">
        <v>0</v>
      </c>
      <c r="P41" s="75">
        <v>0</v>
      </c>
      <c r="Q41" s="75"/>
      <c r="R41" s="75">
        <f t="shared" si="3"/>
        <v>10443</v>
      </c>
      <c r="S41" s="25">
        <f t="shared" si="44"/>
        <v>1140</v>
      </c>
      <c r="T41" s="25">
        <f t="shared" si="45"/>
        <v>79</v>
      </c>
      <c r="U41" s="25">
        <v>0</v>
      </c>
      <c r="V41" s="25">
        <v>0</v>
      </c>
      <c r="W41" s="25">
        <v>0</v>
      </c>
      <c r="X41" s="25"/>
      <c r="Y41" s="25"/>
      <c r="Z41" s="75">
        <f t="shared" si="46"/>
        <v>1219</v>
      </c>
      <c r="AA41" s="78">
        <f t="shared" si="47"/>
        <v>9224</v>
      </c>
      <c r="AB41" s="25">
        <f t="shared" si="48"/>
        <v>1235</v>
      </c>
      <c r="AC41" s="82"/>
      <c r="AD41" s="26"/>
      <c r="AE41" s="27"/>
      <c r="AF41" s="28"/>
    </row>
    <row r="42" spans="1:32" s="1" customFormat="1" ht="96.75" customHeight="1" x14ac:dyDescent="0.25">
      <c r="A42" s="24">
        <f t="shared" si="6"/>
        <v>29</v>
      </c>
      <c r="B42" s="80" t="s">
        <v>121</v>
      </c>
      <c r="C42" s="81" t="s">
        <v>122</v>
      </c>
      <c r="D42" s="72" t="s">
        <v>162</v>
      </c>
      <c r="E42" s="74"/>
      <c r="F42" s="74"/>
      <c r="G42" s="75">
        <f t="shared" si="42"/>
        <v>406.58178774395344</v>
      </c>
      <c r="H42" s="76">
        <v>22.699000000000002</v>
      </c>
      <c r="I42" s="77">
        <v>16</v>
      </c>
      <c r="J42" s="25">
        <f t="shared" ref="J42:J44" si="49">ROUND(2660/26*H42,0)</f>
        <v>2322</v>
      </c>
      <c r="K42" s="25">
        <v>0</v>
      </c>
      <c r="L42" s="25">
        <f t="shared" ref="L42:L44" si="50">ROUND(7911/26*H42,0)</f>
        <v>6907</v>
      </c>
      <c r="M42" s="25">
        <f t="shared" ref="M42:M44" si="51">ROUND(G42/8*1*I42,0)</f>
        <v>813</v>
      </c>
      <c r="N42" s="25">
        <v>0</v>
      </c>
      <c r="O42" s="75">
        <v>0</v>
      </c>
      <c r="P42" s="75">
        <v>0</v>
      </c>
      <c r="Q42" s="75"/>
      <c r="R42" s="75">
        <f t="shared" ref="R42:R44" si="52">SUM(J42:Q42)</f>
        <v>10042</v>
      </c>
      <c r="S42" s="25">
        <f t="shared" ref="S42:S44" si="53">+ROUND((J42+L42)*12/100,0)</f>
        <v>1107</v>
      </c>
      <c r="T42" s="25">
        <f t="shared" ref="T42:T44" si="54">+ROUNDUP(R42*0.75/100,0)</f>
        <v>76</v>
      </c>
      <c r="U42" s="25">
        <v>0</v>
      </c>
      <c r="V42" s="25">
        <v>0</v>
      </c>
      <c r="W42" s="25">
        <v>0</v>
      </c>
      <c r="X42" s="25"/>
      <c r="Y42" s="25"/>
      <c r="Z42" s="75">
        <f t="shared" ref="Z42:Z44" si="55">SUM(S42:Y42)</f>
        <v>1183</v>
      </c>
      <c r="AA42" s="78">
        <f t="shared" ref="AA42:AA44" si="56">R42-Z42</f>
        <v>8859</v>
      </c>
      <c r="AB42" s="25">
        <f t="shared" ref="AB42:AB44" si="57">+ROUND((J42+L42)*13/100,0)</f>
        <v>1200</v>
      </c>
      <c r="AC42" s="82"/>
      <c r="AD42" s="26"/>
      <c r="AE42" s="27"/>
      <c r="AF42" s="28"/>
    </row>
    <row r="43" spans="1:32" s="1" customFormat="1" ht="96.75" customHeight="1" x14ac:dyDescent="0.25">
      <c r="A43" s="24">
        <f t="shared" si="6"/>
        <v>30</v>
      </c>
      <c r="B43" s="80" t="s">
        <v>123</v>
      </c>
      <c r="C43" s="81" t="s">
        <v>124</v>
      </c>
      <c r="D43" s="72" t="s">
        <v>163</v>
      </c>
      <c r="E43" s="74"/>
      <c r="F43" s="74"/>
      <c r="G43" s="75">
        <f t="shared" si="42"/>
        <v>406.60011334408648</v>
      </c>
      <c r="H43" s="76">
        <v>22.939</v>
      </c>
      <c r="I43" s="77">
        <v>27.08</v>
      </c>
      <c r="J43" s="25">
        <f t="shared" si="49"/>
        <v>2347</v>
      </c>
      <c r="K43" s="25">
        <v>0</v>
      </c>
      <c r="L43" s="25">
        <f t="shared" si="50"/>
        <v>6980</v>
      </c>
      <c r="M43" s="25">
        <f t="shared" si="51"/>
        <v>1376</v>
      </c>
      <c r="N43" s="25">
        <v>0</v>
      </c>
      <c r="O43" s="75">
        <v>0</v>
      </c>
      <c r="P43" s="75">
        <v>0</v>
      </c>
      <c r="Q43" s="75"/>
      <c r="R43" s="75">
        <f t="shared" si="52"/>
        <v>10703</v>
      </c>
      <c r="S43" s="25">
        <f t="shared" si="53"/>
        <v>1119</v>
      </c>
      <c r="T43" s="25">
        <f t="shared" si="54"/>
        <v>81</v>
      </c>
      <c r="U43" s="25">
        <v>0</v>
      </c>
      <c r="V43" s="25">
        <v>0</v>
      </c>
      <c r="W43" s="25">
        <v>0</v>
      </c>
      <c r="X43" s="25"/>
      <c r="Y43" s="25"/>
      <c r="Z43" s="75">
        <f t="shared" si="55"/>
        <v>1200</v>
      </c>
      <c r="AA43" s="78">
        <f t="shared" si="56"/>
        <v>9503</v>
      </c>
      <c r="AB43" s="25">
        <f t="shared" si="57"/>
        <v>1213</v>
      </c>
      <c r="AC43" s="82"/>
      <c r="AD43" s="26"/>
      <c r="AE43" s="27"/>
      <c r="AF43" s="28"/>
    </row>
    <row r="44" spans="1:32" s="1" customFormat="1" ht="96.75" customHeight="1" x14ac:dyDescent="0.25">
      <c r="A44" s="24">
        <f t="shared" si="6"/>
        <v>31</v>
      </c>
      <c r="B44" s="80" t="s">
        <v>125</v>
      </c>
      <c r="C44" s="81" t="s">
        <v>126</v>
      </c>
      <c r="D44" s="72" t="s">
        <v>164</v>
      </c>
      <c r="E44" s="74"/>
      <c r="F44" s="74"/>
      <c r="G44" s="75">
        <f t="shared" si="42"/>
        <v>406.58281106192749</v>
      </c>
      <c r="H44" s="76">
        <v>22.817</v>
      </c>
      <c r="I44" s="77">
        <v>58</v>
      </c>
      <c r="J44" s="25">
        <f t="shared" si="49"/>
        <v>2334</v>
      </c>
      <c r="K44" s="25">
        <v>0</v>
      </c>
      <c r="L44" s="25">
        <f t="shared" si="50"/>
        <v>6943</v>
      </c>
      <c r="M44" s="25">
        <f t="shared" si="51"/>
        <v>2948</v>
      </c>
      <c r="N44" s="25">
        <v>0</v>
      </c>
      <c r="O44" s="75">
        <v>0</v>
      </c>
      <c r="P44" s="75">
        <v>0</v>
      </c>
      <c r="Q44" s="75"/>
      <c r="R44" s="75">
        <f t="shared" si="52"/>
        <v>12225</v>
      </c>
      <c r="S44" s="25">
        <f t="shared" si="53"/>
        <v>1113</v>
      </c>
      <c r="T44" s="25">
        <f t="shared" si="54"/>
        <v>92</v>
      </c>
      <c r="U44" s="25">
        <v>0</v>
      </c>
      <c r="V44" s="25">
        <v>0</v>
      </c>
      <c r="W44" s="25">
        <v>0</v>
      </c>
      <c r="X44" s="25"/>
      <c r="Y44" s="25"/>
      <c r="Z44" s="75">
        <f t="shared" si="55"/>
        <v>1205</v>
      </c>
      <c r="AA44" s="78">
        <f t="shared" si="56"/>
        <v>11020</v>
      </c>
      <c r="AB44" s="25">
        <f t="shared" si="57"/>
        <v>1206</v>
      </c>
      <c r="AC44" s="82"/>
      <c r="AD44" s="26"/>
      <c r="AE44" s="27"/>
      <c r="AF44" s="28"/>
    </row>
    <row r="45" spans="1:32" s="1" customFormat="1" ht="96.75" customHeight="1" x14ac:dyDescent="0.25">
      <c r="A45" s="24">
        <f t="shared" si="6"/>
        <v>32</v>
      </c>
      <c r="B45" s="80" t="s">
        <v>127</v>
      </c>
      <c r="C45" s="81" t="s">
        <v>128</v>
      </c>
      <c r="D45" s="72" t="s">
        <v>165</v>
      </c>
      <c r="E45" s="74"/>
      <c r="F45" s="74"/>
      <c r="G45" s="75">
        <f t="shared" si="42"/>
        <v>406.57005883634776</v>
      </c>
      <c r="H45" s="76">
        <v>18.356000000000002</v>
      </c>
      <c r="I45" s="77">
        <v>23.3</v>
      </c>
      <c r="J45" s="25">
        <f t="shared" ref="J45:J46" si="58">ROUND(2660/26*H45,0)</f>
        <v>1878</v>
      </c>
      <c r="K45" s="25">
        <v>0</v>
      </c>
      <c r="L45" s="25">
        <f t="shared" ref="L45:L46" si="59">ROUND(7911/26*H45,0)</f>
        <v>5585</v>
      </c>
      <c r="M45" s="25">
        <f t="shared" ref="M45:M46" si="60">ROUND(G45/8*1*I45,0)</f>
        <v>1184</v>
      </c>
      <c r="N45" s="25">
        <v>0</v>
      </c>
      <c r="O45" s="75">
        <v>0</v>
      </c>
      <c r="P45" s="75">
        <v>0</v>
      </c>
      <c r="Q45" s="75"/>
      <c r="R45" s="75">
        <f t="shared" ref="R45:R46" si="61">SUM(J45:Q45)</f>
        <v>8647</v>
      </c>
      <c r="S45" s="25">
        <f t="shared" ref="S45:S46" si="62">+ROUND((J45+L45)*12/100,0)</f>
        <v>896</v>
      </c>
      <c r="T45" s="25">
        <f t="shared" ref="T45:T46" si="63">+ROUNDUP(R45*0.75/100,0)</f>
        <v>65</v>
      </c>
      <c r="U45" s="25">
        <v>0</v>
      </c>
      <c r="V45" s="25">
        <v>0</v>
      </c>
      <c r="W45" s="25">
        <v>0</v>
      </c>
      <c r="X45" s="25"/>
      <c r="Y45" s="25"/>
      <c r="Z45" s="75">
        <f t="shared" ref="Z45:Z46" si="64">SUM(S45:Y45)</f>
        <v>961</v>
      </c>
      <c r="AA45" s="78">
        <f t="shared" ref="AA45:AA46" si="65">R45-Z45</f>
        <v>7686</v>
      </c>
      <c r="AB45" s="25">
        <f t="shared" ref="AB45:AB46" si="66">+ROUND((J45+L45)*13/100,0)</f>
        <v>970</v>
      </c>
      <c r="AC45" s="82"/>
      <c r="AD45" s="26"/>
      <c r="AE45" s="27"/>
      <c r="AF45" s="28"/>
    </row>
    <row r="46" spans="1:32" s="1" customFormat="1" ht="96.75" customHeight="1" x14ac:dyDescent="0.25">
      <c r="A46" s="24">
        <f t="shared" si="6"/>
        <v>33</v>
      </c>
      <c r="B46" s="80" t="s">
        <v>129</v>
      </c>
      <c r="C46" s="81" t="s">
        <v>130</v>
      </c>
      <c r="D46" s="72" t="s">
        <v>166</v>
      </c>
      <c r="E46" s="74"/>
      <c r="F46" s="74"/>
      <c r="G46" s="75">
        <f t="shared" si="42"/>
        <v>406.57375997066106</v>
      </c>
      <c r="H46" s="76">
        <v>21.814</v>
      </c>
      <c r="I46" s="77">
        <v>66.12</v>
      </c>
      <c r="J46" s="25">
        <f t="shared" si="58"/>
        <v>2232</v>
      </c>
      <c r="K46" s="25">
        <v>0</v>
      </c>
      <c r="L46" s="25">
        <f t="shared" si="59"/>
        <v>6637</v>
      </c>
      <c r="M46" s="25">
        <f t="shared" si="60"/>
        <v>3360</v>
      </c>
      <c r="N46" s="25">
        <v>0</v>
      </c>
      <c r="O46" s="75">
        <v>0</v>
      </c>
      <c r="P46" s="75">
        <v>0</v>
      </c>
      <c r="Q46" s="75"/>
      <c r="R46" s="75">
        <f t="shared" si="61"/>
        <v>12229</v>
      </c>
      <c r="S46" s="25">
        <f t="shared" si="62"/>
        <v>1064</v>
      </c>
      <c r="T46" s="25">
        <f t="shared" si="63"/>
        <v>92</v>
      </c>
      <c r="U46" s="25">
        <v>0</v>
      </c>
      <c r="V46" s="25">
        <v>0</v>
      </c>
      <c r="W46" s="25">
        <v>0</v>
      </c>
      <c r="X46" s="25"/>
      <c r="Y46" s="25"/>
      <c r="Z46" s="75">
        <f t="shared" si="64"/>
        <v>1156</v>
      </c>
      <c r="AA46" s="78">
        <f t="shared" si="65"/>
        <v>11073</v>
      </c>
      <c r="AB46" s="25">
        <f t="shared" si="66"/>
        <v>1153</v>
      </c>
      <c r="AC46" s="82"/>
      <c r="AD46" s="26"/>
      <c r="AE46" s="27"/>
      <c r="AF46" s="28"/>
    </row>
    <row r="47" spans="1:32" s="1" customFormat="1" ht="96.75" customHeight="1" x14ac:dyDescent="0.25">
      <c r="A47" s="24">
        <f t="shared" si="6"/>
        <v>34</v>
      </c>
      <c r="B47" s="80" t="s">
        <v>136</v>
      </c>
      <c r="C47" s="81" t="s">
        <v>131</v>
      </c>
      <c r="D47" s="72" t="s">
        <v>154</v>
      </c>
      <c r="E47" s="74"/>
      <c r="F47" s="74"/>
      <c r="G47" s="75">
        <f t="shared" si="42"/>
        <v>406.54664484451723</v>
      </c>
      <c r="H47" s="76">
        <v>18.329999999999998</v>
      </c>
      <c r="I47" s="77">
        <v>7.58</v>
      </c>
      <c r="J47" s="25">
        <f t="shared" ref="J47:J50" si="67">ROUND(2660/26*H47,0)</f>
        <v>1875</v>
      </c>
      <c r="K47" s="25">
        <v>0</v>
      </c>
      <c r="L47" s="25">
        <f t="shared" ref="L47:L50" si="68">ROUND(7911/26*H47,0)</f>
        <v>5577</v>
      </c>
      <c r="M47" s="25">
        <f t="shared" ref="M47:M50" si="69">ROUND(G47/8*1*I47,0)</f>
        <v>385</v>
      </c>
      <c r="N47" s="25">
        <v>0</v>
      </c>
      <c r="O47" s="75">
        <v>0</v>
      </c>
      <c r="P47" s="75">
        <v>0</v>
      </c>
      <c r="Q47" s="75"/>
      <c r="R47" s="75">
        <f t="shared" ref="R47:R50" si="70">SUM(J47:Q47)</f>
        <v>7837</v>
      </c>
      <c r="S47" s="25">
        <f t="shared" ref="S47:S50" si="71">+ROUND((J47+L47)*12/100,0)</f>
        <v>894</v>
      </c>
      <c r="T47" s="25">
        <f t="shared" ref="T47:T50" si="72">+ROUNDUP(R47*0.75/100,0)</f>
        <v>59</v>
      </c>
      <c r="U47" s="25">
        <v>0</v>
      </c>
      <c r="V47" s="25">
        <v>0</v>
      </c>
      <c r="W47" s="25">
        <v>0</v>
      </c>
      <c r="X47" s="25"/>
      <c r="Y47" s="25"/>
      <c r="Z47" s="75">
        <f t="shared" ref="Z47:Z50" si="73">SUM(S47:Y47)</f>
        <v>953</v>
      </c>
      <c r="AA47" s="78">
        <f t="shared" ref="AA47:AA50" si="74">R47-Z47</f>
        <v>6884</v>
      </c>
      <c r="AB47" s="25">
        <f t="shared" ref="AB47:AB50" si="75">+ROUND((J47+L47)*13/100,0)</f>
        <v>969</v>
      </c>
      <c r="AC47" s="82"/>
      <c r="AD47" s="26"/>
      <c r="AE47" s="27"/>
      <c r="AF47" s="28"/>
    </row>
    <row r="48" spans="1:32" s="1" customFormat="1" ht="96.75" customHeight="1" x14ac:dyDescent="0.25">
      <c r="A48" s="24">
        <f t="shared" si="6"/>
        <v>35</v>
      </c>
      <c r="B48" s="80" t="s">
        <v>137</v>
      </c>
      <c r="C48" s="81" t="s">
        <v>138</v>
      </c>
      <c r="D48" s="72" t="s">
        <v>155</v>
      </c>
      <c r="E48" s="74"/>
      <c r="F48" s="74"/>
      <c r="G48" s="75">
        <f t="shared" si="42"/>
        <v>406.5795023196963</v>
      </c>
      <c r="H48" s="76">
        <v>23.71</v>
      </c>
      <c r="I48" s="77">
        <v>25.22</v>
      </c>
      <c r="J48" s="25">
        <f t="shared" si="67"/>
        <v>2426</v>
      </c>
      <c r="K48" s="25">
        <v>0</v>
      </c>
      <c r="L48" s="25">
        <f t="shared" si="68"/>
        <v>7214</v>
      </c>
      <c r="M48" s="25">
        <f t="shared" si="69"/>
        <v>1282</v>
      </c>
      <c r="N48" s="25">
        <v>0</v>
      </c>
      <c r="O48" s="75">
        <v>0</v>
      </c>
      <c r="P48" s="75">
        <v>0</v>
      </c>
      <c r="Q48" s="75"/>
      <c r="R48" s="75">
        <f t="shared" si="70"/>
        <v>10922</v>
      </c>
      <c r="S48" s="25">
        <f t="shared" si="71"/>
        <v>1157</v>
      </c>
      <c r="T48" s="25">
        <f t="shared" si="72"/>
        <v>82</v>
      </c>
      <c r="U48" s="25">
        <v>0</v>
      </c>
      <c r="V48" s="25">
        <v>0</v>
      </c>
      <c r="W48" s="25">
        <v>0</v>
      </c>
      <c r="X48" s="25"/>
      <c r="Y48" s="25"/>
      <c r="Z48" s="75">
        <f t="shared" si="73"/>
        <v>1239</v>
      </c>
      <c r="AA48" s="78">
        <f t="shared" si="74"/>
        <v>9683</v>
      </c>
      <c r="AB48" s="25">
        <f t="shared" si="75"/>
        <v>1253</v>
      </c>
      <c r="AC48" s="82"/>
      <c r="AD48" s="26"/>
      <c r="AE48" s="27"/>
      <c r="AF48" s="28"/>
    </row>
    <row r="49" spans="1:32" s="1" customFormat="1" ht="96.75" customHeight="1" x14ac:dyDescent="0.25">
      <c r="A49" s="24">
        <f t="shared" si="6"/>
        <v>36</v>
      </c>
      <c r="B49" s="80" t="s">
        <v>139</v>
      </c>
      <c r="C49" s="81" t="s">
        <v>119</v>
      </c>
      <c r="D49" s="72" t="s">
        <v>155</v>
      </c>
      <c r="E49" s="74"/>
      <c r="F49" s="74"/>
      <c r="G49" s="75">
        <f t="shared" si="42"/>
        <v>406.55097421330612</v>
      </c>
      <c r="H49" s="76">
        <v>22.530999999999999</v>
      </c>
      <c r="I49" s="77">
        <v>34.380000000000003</v>
      </c>
      <c r="J49" s="25">
        <f t="shared" si="67"/>
        <v>2305</v>
      </c>
      <c r="K49" s="25">
        <v>0</v>
      </c>
      <c r="L49" s="25">
        <f t="shared" si="68"/>
        <v>6855</v>
      </c>
      <c r="M49" s="25">
        <f t="shared" si="69"/>
        <v>1747</v>
      </c>
      <c r="N49" s="25">
        <v>0</v>
      </c>
      <c r="O49" s="75">
        <v>0</v>
      </c>
      <c r="P49" s="75">
        <v>0</v>
      </c>
      <c r="Q49" s="75"/>
      <c r="R49" s="75">
        <f t="shared" si="70"/>
        <v>10907</v>
      </c>
      <c r="S49" s="25">
        <f t="shared" si="71"/>
        <v>1099</v>
      </c>
      <c r="T49" s="25">
        <f t="shared" si="72"/>
        <v>82</v>
      </c>
      <c r="U49" s="25">
        <v>0</v>
      </c>
      <c r="V49" s="25">
        <v>0</v>
      </c>
      <c r="W49" s="25">
        <v>0</v>
      </c>
      <c r="X49" s="25"/>
      <c r="Y49" s="25"/>
      <c r="Z49" s="75">
        <f t="shared" si="73"/>
        <v>1181</v>
      </c>
      <c r="AA49" s="78">
        <f t="shared" si="74"/>
        <v>9726</v>
      </c>
      <c r="AB49" s="25">
        <f t="shared" si="75"/>
        <v>1191</v>
      </c>
      <c r="AC49" s="82"/>
      <c r="AD49" s="26"/>
      <c r="AE49" s="27"/>
      <c r="AF49" s="28"/>
    </row>
    <row r="50" spans="1:32" s="1" customFormat="1" ht="96.75" customHeight="1" x14ac:dyDescent="0.25">
      <c r="A50" s="24">
        <f t="shared" si="6"/>
        <v>37</v>
      </c>
      <c r="B50" s="80" t="s">
        <v>140</v>
      </c>
      <c r="C50" s="81" t="s">
        <v>141</v>
      </c>
      <c r="D50" s="72" t="s">
        <v>156</v>
      </c>
      <c r="E50" s="74"/>
      <c r="F50" s="74"/>
      <c r="G50" s="75">
        <f t="shared" si="42"/>
        <v>406.60512820512821</v>
      </c>
      <c r="H50" s="76">
        <v>24.375</v>
      </c>
      <c r="I50" s="77">
        <v>35.33</v>
      </c>
      <c r="J50" s="25">
        <f t="shared" si="67"/>
        <v>2494</v>
      </c>
      <c r="K50" s="25">
        <v>0</v>
      </c>
      <c r="L50" s="25">
        <f t="shared" si="68"/>
        <v>7417</v>
      </c>
      <c r="M50" s="25">
        <f t="shared" si="69"/>
        <v>1796</v>
      </c>
      <c r="N50" s="25">
        <v>0</v>
      </c>
      <c r="O50" s="75">
        <v>0</v>
      </c>
      <c r="P50" s="75">
        <v>0</v>
      </c>
      <c r="Q50" s="75"/>
      <c r="R50" s="75">
        <f t="shared" si="70"/>
        <v>11707</v>
      </c>
      <c r="S50" s="25">
        <f t="shared" si="71"/>
        <v>1189</v>
      </c>
      <c r="T50" s="25">
        <f t="shared" si="72"/>
        <v>88</v>
      </c>
      <c r="U50" s="25">
        <v>0</v>
      </c>
      <c r="V50" s="25">
        <v>0</v>
      </c>
      <c r="W50" s="25">
        <v>0</v>
      </c>
      <c r="X50" s="25"/>
      <c r="Y50" s="25"/>
      <c r="Z50" s="75">
        <f t="shared" si="73"/>
        <v>1277</v>
      </c>
      <c r="AA50" s="78">
        <f t="shared" si="74"/>
        <v>10430</v>
      </c>
      <c r="AB50" s="25">
        <f t="shared" si="75"/>
        <v>1288</v>
      </c>
      <c r="AC50" s="82"/>
      <c r="AD50" s="26"/>
      <c r="AE50" s="27"/>
      <c r="AF50" s="28"/>
    </row>
    <row r="51" spans="1:32" s="1" customFormat="1" ht="96.75" customHeight="1" x14ac:dyDescent="0.25">
      <c r="A51" s="24">
        <f t="shared" si="6"/>
        <v>38</v>
      </c>
      <c r="B51" s="80" t="s">
        <v>142</v>
      </c>
      <c r="C51" s="81" t="s">
        <v>143</v>
      </c>
      <c r="D51" s="72" t="s">
        <v>168</v>
      </c>
      <c r="E51" s="74"/>
      <c r="F51" s="74"/>
      <c r="G51" s="75">
        <f t="shared" si="42"/>
        <v>406.57769304099139</v>
      </c>
      <c r="H51" s="76">
        <v>18.882000000000001</v>
      </c>
      <c r="I51" s="77"/>
      <c r="J51" s="25">
        <f t="shared" ref="J51:J54" si="76">ROUND(2660/26*H51,0)</f>
        <v>1932</v>
      </c>
      <c r="K51" s="25">
        <v>0</v>
      </c>
      <c r="L51" s="25">
        <f t="shared" ref="L51:L54" si="77">ROUND(7911/26*H51,0)</f>
        <v>5745</v>
      </c>
      <c r="M51" s="25">
        <f t="shared" ref="M51:M54" si="78">ROUND(G51/8*1*I51,0)</f>
        <v>0</v>
      </c>
      <c r="N51" s="25">
        <v>0</v>
      </c>
      <c r="O51" s="75">
        <v>0</v>
      </c>
      <c r="P51" s="75">
        <v>0</v>
      </c>
      <c r="Q51" s="75"/>
      <c r="R51" s="75">
        <f t="shared" ref="R51:R54" si="79">SUM(J51:Q51)</f>
        <v>7677</v>
      </c>
      <c r="S51" s="25">
        <f t="shared" ref="S51:S54" si="80">+ROUND((J51+L51)*12/100,0)</f>
        <v>921</v>
      </c>
      <c r="T51" s="25">
        <f t="shared" ref="T51:T54" si="81">+ROUNDUP(R51*0.75/100,0)</f>
        <v>58</v>
      </c>
      <c r="U51" s="25">
        <v>0</v>
      </c>
      <c r="V51" s="25">
        <v>0</v>
      </c>
      <c r="W51" s="25">
        <v>0</v>
      </c>
      <c r="X51" s="25"/>
      <c r="Y51" s="25"/>
      <c r="Z51" s="75">
        <f t="shared" ref="Z51:Z54" si="82">SUM(S51:Y51)</f>
        <v>979</v>
      </c>
      <c r="AA51" s="78">
        <f t="shared" ref="AA51:AA54" si="83">R51-Z51</f>
        <v>6698</v>
      </c>
      <c r="AB51" s="25">
        <f t="shared" ref="AB51:AB54" si="84">+ROUND((J51+L51)*13/100,0)</f>
        <v>998</v>
      </c>
      <c r="AC51" s="82"/>
      <c r="AD51" s="26"/>
      <c r="AE51" s="27"/>
      <c r="AF51" s="28"/>
    </row>
    <row r="52" spans="1:32" s="1" customFormat="1" ht="96.75" customHeight="1" x14ac:dyDescent="0.25">
      <c r="A52" s="24">
        <f t="shared" si="6"/>
        <v>39</v>
      </c>
      <c r="B52" s="80" t="s">
        <v>144</v>
      </c>
      <c r="C52" s="81" t="s">
        <v>145</v>
      </c>
      <c r="D52" s="72" t="s">
        <v>48</v>
      </c>
      <c r="E52" s="74"/>
      <c r="F52" s="74"/>
      <c r="G52" s="75">
        <f t="shared" si="42"/>
        <v>406.57316307305837</v>
      </c>
      <c r="H52" s="76">
        <v>23.885000000000002</v>
      </c>
      <c r="I52" s="77">
        <v>50.5</v>
      </c>
      <c r="J52" s="25">
        <f t="shared" si="76"/>
        <v>2444</v>
      </c>
      <c r="K52" s="25">
        <v>0</v>
      </c>
      <c r="L52" s="25">
        <f t="shared" si="77"/>
        <v>7267</v>
      </c>
      <c r="M52" s="25">
        <f t="shared" si="78"/>
        <v>2566</v>
      </c>
      <c r="N52" s="25">
        <v>0</v>
      </c>
      <c r="O52" s="75">
        <v>0</v>
      </c>
      <c r="P52" s="75">
        <v>0</v>
      </c>
      <c r="Q52" s="75"/>
      <c r="R52" s="75">
        <f t="shared" si="79"/>
        <v>12277</v>
      </c>
      <c r="S52" s="25">
        <f t="shared" si="80"/>
        <v>1165</v>
      </c>
      <c r="T52" s="25">
        <f t="shared" si="81"/>
        <v>93</v>
      </c>
      <c r="U52" s="25">
        <v>0</v>
      </c>
      <c r="V52" s="25">
        <v>0</v>
      </c>
      <c r="W52" s="25">
        <v>0</v>
      </c>
      <c r="X52" s="25"/>
      <c r="Y52" s="25"/>
      <c r="Z52" s="75">
        <f t="shared" si="82"/>
        <v>1258</v>
      </c>
      <c r="AA52" s="78">
        <f t="shared" si="83"/>
        <v>11019</v>
      </c>
      <c r="AB52" s="25">
        <f t="shared" si="84"/>
        <v>1262</v>
      </c>
      <c r="AC52" s="82"/>
      <c r="AD52" s="26"/>
      <c r="AE52" s="27"/>
      <c r="AF52" s="28"/>
    </row>
    <row r="53" spans="1:32" s="1" customFormat="1" ht="96.75" customHeight="1" x14ac:dyDescent="0.25">
      <c r="A53" s="24">
        <f t="shared" si="6"/>
        <v>40</v>
      </c>
      <c r="B53" s="80" t="s">
        <v>146</v>
      </c>
      <c r="C53" s="81" t="s">
        <v>147</v>
      </c>
      <c r="D53" s="72" t="s">
        <v>157</v>
      </c>
      <c r="E53" s="74"/>
      <c r="F53" s="74"/>
      <c r="G53" s="75">
        <f t="shared" si="42"/>
        <v>406.56890165545394</v>
      </c>
      <c r="H53" s="76">
        <v>26.457999999999998</v>
      </c>
      <c r="I53" s="77">
        <v>51.56</v>
      </c>
      <c r="J53" s="25">
        <f t="shared" si="76"/>
        <v>2707</v>
      </c>
      <c r="K53" s="25">
        <v>0</v>
      </c>
      <c r="L53" s="25">
        <f t="shared" si="77"/>
        <v>8050</v>
      </c>
      <c r="M53" s="25">
        <f t="shared" si="78"/>
        <v>2620</v>
      </c>
      <c r="N53" s="25">
        <v>0</v>
      </c>
      <c r="O53" s="75">
        <v>0</v>
      </c>
      <c r="P53" s="75">
        <v>0</v>
      </c>
      <c r="Q53" s="75"/>
      <c r="R53" s="75">
        <f t="shared" si="79"/>
        <v>13377</v>
      </c>
      <c r="S53" s="25">
        <f t="shared" si="80"/>
        <v>1291</v>
      </c>
      <c r="T53" s="25">
        <f t="shared" si="81"/>
        <v>101</v>
      </c>
      <c r="U53" s="25">
        <v>0</v>
      </c>
      <c r="V53" s="25">
        <v>0</v>
      </c>
      <c r="W53" s="25">
        <v>0</v>
      </c>
      <c r="X53" s="25"/>
      <c r="Y53" s="25"/>
      <c r="Z53" s="75">
        <f t="shared" si="82"/>
        <v>1392</v>
      </c>
      <c r="AA53" s="78">
        <f t="shared" si="83"/>
        <v>11985</v>
      </c>
      <c r="AB53" s="25">
        <f t="shared" si="84"/>
        <v>1398</v>
      </c>
      <c r="AC53" s="82"/>
      <c r="AD53" s="26"/>
      <c r="AE53" s="27"/>
      <c r="AF53" s="28"/>
    </row>
    <row r="54" spans="1:32" s="1" customFormat="1" ht="96.75" customHeight="1" x14ac:dyDescent="0.25">
      <c r="A54" s="24">
        <f t="shared" si="6"/>
        <v>41</v>
      </c>
      <c r="B54" s="80" t="s">
        <v>148</v>
      </c>
      <c r="C54" s="81" t="s">
        <v>149</v>
      </c>
      <c r="D54" s="72" t="s">
        <v>158</v>
      </c>
      <c r="E54" s="74"/>
      <c r="F54" s="74"/>
      <c r="G54" s="75">
        <f t="shared" si="42"/>
        <v>406.57455931395907</v>
      </c>
      <c r="H54" s="76">
        <v>20.99</v>
      </c>
      <c r="I54" s="77">
        <v>7.59</v>
      </c>
      <c r="J54" s="25">
        <f t="shared" si="76"/>
        <v>2147</v>
      </c>
      <c r="K54" s="25">
        <v>0</v>
      </c>
      <c r="L54" s="25">
        <f t="shared" si="77"/>
        <v>6387</v>
      </c>
      <c r="M54" s="25">
        <f t="shared" si="78"/>
        <v>386</v>
      </c>
      <c r="N54" s="25">
        <v>0</v>
      </c>
      <c r="O54" s="75">
        <v>0</v>
      </c>
      <c r="P54" s="75">
        <v>0</v>
      </c>
      <c r="Q54" s="75"/>
      <c r="R54" s="75">
        <f t="shared" si="79"/>
        <v>8920</v>
      </c>
      <c r="S54" s="25">
        <f t="shared" si="80"/>
        <v>1024</v>
      </c>
      <c r="T54" s="25">
        <f t="shared" si="81"/>
        <v>67</v>
      </c>
      <c r="U54" s="25">
        <v>0</v>
      </c>
      <c r="V54" s="25">
        <v>0</v>
      </c>
      <c r="W54" s="25">
        <v>0</v>
      </c>
      <c r="X54" s="25"/>
      <c r="Y54" s="25"/>
      <c r="Z54" s="75">
        <f t="shared" si="82"/>
        <v>1091</v>
      </c>
      <c r="AA54" s="78">
        <f t="shared" si="83"/>
        <v>7829</v>
      </c>
      <c r="AB54" s="25">
        <f t="shared" si="84"/>
        <v>1109</v>
      </c>
      <c r="AC54" s="82"/>
      <c r="AD54" s="26"/>
      <c r="AE54" s="27"/>
      <c r="AF54" s="28"/>
    </row>
    <row r="55" spans="1:32" s="1" customFormat="1" ht="96.75" customHeight="1" x14ac:dyDescent="0.25">
      <c r="A55" s="24">
        <f t="shared" si="6"/>
        <v>42</v>
      </c>
      <c r="B55" s="80" t="s">
        <v>150</v>
      </c>
      <c r="C55" s="81" t="s">
        <v>62</v>
      </c>
      <c r="D55" s="72" t="s">
        <v>159</v>
      </c>
      <c r="E55" s="74"/>
      <c r="F55" s="74"/>
      <c r="G55" s="75">
        <f t="shared" si="42"/>
        <v>406.57894736842104</v>
      </c>
      <c r="H55" s="76">
        <v>19</v>
      </c>
      <c r="I55" s="77">
        <v>28</v>
      </c>
      <c r="J55" s="25">
        <f t="shared" ref="J55:J57" si="85">ROUND(2660/26*H55,0)</f>
        <v>1944</v>
      </c>
      <c r="K55" s="25">
        <v>0</v>
      </c>
      <c r="L55" s="25">
        <f t="shared" ref="L55:L57" si="86">ROUND(7911/26*H55,0)</f>
        <v>5781</v>
      </c>
      <c r="M55" s="25">
        <f t="shared" ref="M55:M57" si="87">ROUND(G55/8*1*I55,0)</f>
        <v>1423</v>
      </c>
      <c r="N55" s="25">
        <v>0</v>
      </c>
      <c r="O55" s="75">
        <v>0</v>
      </c>
      <c r="P55" s="75">
        <v>0</v>
      </c>
      <c r="Q55" s="75"/>
      <c r="R55" s="75">
        <f t="shared" ref="R55:R57" si="88">SUM(J55:Q55)</f>
        <v>9148</v>
      </c>
      <c r="S55" s="25">
        <f t="shared" ref="S55:S57" si="89">+ROUND((J55+L55)*12/100,0)</f>
        <v>927</v>
      </c>
      <c r="T55" s="25">
        <f t="shared" ref="T55:T57" si="90">+ROUNDUP(R55*0.75/100,0)</f>
        <v>69</v>
      </c>
      <c r="U55" s="25">
        <v>0</v>
      </c>
      <c r="V55" s="25">
        <v>0</v>
      </c>
      <c r="W55" s="25">
        <v>0</v>
      </c>
      <c r="X55" s="25"/>
      <c r="Y55" s="25"/>
      <c r="Z55" s="75">
        <f t="shared" ref="Z55:Z57" si="91">SUM(S55:Y55)</f>
        <v>996</v>
      </c>
      <c r="AA55" s="78">
        <f t="shared" ref="AA55:AA57" si="92">R55-Z55</f>
        <v>8152</v>
      </c>
      <c r="AB55" s="25">
        <f t="shared" ref="AB55:AB57" si="93">+ROUND((J55+L55)*13/100,0)</f>
        <v>1004</v>
      </c>
      <c r="AC55" s="82"/>
      <c r="AD55" s="26"/>
      <c r="AE55" s="27"/>
      <c r="AF55" s="28"/>
    </row>
    <row r="56" spans="1:32" s="1" customFormat="1" ht="96.75" customHeight="1" x14ac:dyDescent="0.25">
      <c r="A56" s="24">
        <f t="shared" si="6"/>
        <v>43</v>
      </c>
      <c r="B56" s="80" t="s">
        <v>151</v>
      </c>
      <c r="C56" s="81" t="s">
        <v>68</v>
      </c>
      <c r="D56" s="72" t="s">
        <v>160</v>
      </c>
      <c r="E56" s="74"/>
      <c r="F56" s="74"/>
      <c r="G56" s="75">
        <f t="shared" si="42"/>
        <v>406.78975580702797</v>
      </c>
      <c r="H56" s="76">
        <v>1.679</v>
      </c>
      <c r="I56" s="77"/>
      <c r="J56" s="25">
        <f t="shared" si="85"/>
        <v>172</v>
      </c>
      <c r="K56" s="25">
        <v>0</v>
      </c>
      <c r="L56" s="25">
        <f t="shared" si="86"/>
        <v>511</v>
      </c>
      <c r="M56" s="25">
        <f t="shared" si="87"/>
        <v>0</v>
      </c>
      <c r="N56" s="25">
        <v>0</v>
      </c>
      <c r="O56" s="75">
        <v>0</v>
      </c>
      <c r="P56" s="75">
        <v>0</v>
      </c>
      <c r="Q56" s="75"/>
      <c r="R56" s="75">
        <f t="shared" si="88"/>
        <v>683</v>
      </c>
      <c r="S56" s="25">
        <f t="shared" si="89"/>
        <v>82</v>
      </c>
      <c r="T56" s="25">
        <f t="shared" si="90"/>
        <v>6</v>
      </c>
      <c r="U56" s="25">
        <v>0</v>
      </c>
      <c r="V56" s="25">
        <v>0</v>
      </c>
      <c r="W56" s="25">
        <v>0</v>
      </c>
      <c r="X56" s="25"/>
      <c r="Y56" s="25"/>
      <c r="Z56" s="75">
        <f t="shared" si="91"/>
        <v>88</v>
      </c>
      <c r="AA56" s="78">
        <f t="shared" si="92"/>
        <v>595</v>
      </c>
      <c r="AB56" s="25">
        <f t="shared" si="93"/>
        <v>89</v>
      </c>
      <c r="AC56" s="82"/>
      <c r="AD56" s="26"/>
      <c r="AE56" s="27"/>
      <c r="AF56" s="28"/>
    </row>
    <row r="57" spans="1:32" s="1" customFormat="1" ht="96.75" customHeight="1" x14ac:dyDescent="0.25">
      <c r="A57" s="24">
        <f t="shared" si="6"/>
        <v>44</v>
      </c>
      <c r="B57" s="80" t="s">
        <v>152</v>
      </c>
      <c r="C57" s="81" t="s">
        <v>153</v>
      </c>
      <c r="D57" s="72" t="s">
        <v>161</v>
      </c>
      <c r="E57" s="74"/>
      <c r="F57" s="74"/>
      <c r="G57" s="75">
        <f t="shared" si="42"/>
        <v>406.63744520976832</v>
      </c>
      <c r="H57" s="76">
        <v>7.9850000000000003</v>
      </c>
      <c r="I57" s="77">
        <v>27.48</v>
      </c>
      <c r="J57" s="25">
        <f t="shared" si="85"/>
        <v>817</v>
      </c>
      <c r="K57" s="25">
        <v>0</v>
      </c>
      <c r="L57" s="25">
        <f t="shared" si="86"/>
        <v>2430</v>
      </c>
      <c r="M57" s="25">
        <f t="shared" si="87"/>
        <v>1397</v>
      </c>
      <c r="N57" s="25">
        <v>0</v>
      </c>
      <c r="O57" s="75">
        <v>0</v>
      </c>
      <c r="P57" s="75">
        <v>0</v>
      </c>
      <c r="Q57" s="75"/>
      <c r="R57" s="75">
        <f t="shared" si="88"/>
        <v>4644</v>
      </c>
      <c r="S57" s="25">
        <f t="shared" si="89"/>
        <v>390</v>
      </c>
      <c r="T57" s="25">
        <f t="shared" si="90"/>
        <v>35</v>
      </c>
      <c r="U57" s="25">
        <v>0</v>
      </c>
      <c r="V57" s="25">
        <v>0</v>
      </c>
      <c r="W57" s="25">
        <v>0</v>
      </c>
      <c r="X57" s="25"/>
      <c r="Y57" s="25"/>
      <c r="Z57" s="75">
        <f t="shared" si="91"/>
        <v>425</v>
      </c>
      <c r="AA57" s="78">
        <f t="shared" si="92"/>
        <v>4219</v>
      </c>
      <c r="AB57" s="25">
        <f t="shared" si="93"/>
        <v>422</v>
      </c>
      <c r="AC57" s="82"/>
      <c r="AD57" s="26"/>
      <c r="AE57" s="27"/>
      <c r="AF57" s="28"/>
    </row>
    <row r="58" spans="1:32" s="1" customFormat="1" ht="96.75" customHeight="1" x14ac:dyDescent="0.25">
      <c r="A58" s="24">
        <f t="shared" si="6"/>
        <v>45</v>
      </c>
      <c r="B58" s="80" t="s">
        <v>171</v>
      </c>
      <c r="C58" s="81" t="s">
        <v>172</v>
      </c>
      <c r="D58" s="72"/>
      <c r="E58" s="74"/>
      <c r="F58" s="74"/>
      <c r="G58" s="75">
        <f t="shared" si="42"/>
        <v>406.54374548083877</v>
      </c>
      <c r="H58" s="76">
        <v>11.064</v>
      </c>
      <c r="I58" s="77">
        <v>7.58</v>
      </c>
      <c r="J58" s="25">
        <f t="shared" ref="J58:J61" si="94">ROUND(2660/26*H58,0)</f>
        <v>1132</v>
      </c>
      <c r="K58" s="25">
        <v>0</v>
      </c>
      <c r="L58" s="25">
        <f t="shared" ref="L58:L61" si="95">ROUND(7911/26*H58,0)</f>
        <v>3366</v>
      </c>
      <c r="M58" s="25">
        <f t="shared" ref="M58:M61" si="96">ROUND(G58/8*1*I58,0)</f>
        <v>385</v>
      </c>
      <c r="N58" s="25">
        <v>0</v>
      </c>
      <c r="O58" s="75">
        <v>0</v>
      </c>
      <c r="P58" s="75">
        <v>0</v>
      </c>
      <c r="Q58" s="75"/>
      <c r="R58" s="75">
        <f t="shared" ref="R58:R61" si="97">SUM(J58:Q58)</f>
        <v>4883</v>
      </c>
      <c r="S58" s="25">
        <f t="shared" ref="S58:S61" si="98">+ROUND((J58+L58)*12/100,0)</f>
        <v>540</v>
      </c>
      <c r="T58" s="25">
        <f t="shared" ref="T58:T61" si="99">+ROUNDUP(R58*0.75/100,0)</f>
        <v>37</v>
      </c>
      <c r="U58" s="25">
        <v>0</v>
      </c>
      <c r="V58" s="25">
        <v>0</v>
      </c>
      <c r="W58" s="25">
        <v>0</v>
      </c>
      <c r="X58" s="25"/>
      <c r="Y58" s="25"/>
      <c r="Z58" s="75">
        <f t="shared" ref="Z58:Z61" si="100">SUM(S58:Y58)</f>
        <v>577</v>
      </c>
      <c r="AA58" s="78">
        <f t="shared" ref="AA58:AA61" si="101">R58-Z58</f>
        <v>4306</v>
      </c>
      <c r="AB58" s="25">
        <f t="shared" ref="AB58:AB61" si="102">+ROUND((J58+L58)*13/100,0)</f>
        <v>585</v>
      </c>
      <c r="AC58" s="82"/>
      <c r="AD58" s="26"/>
      <c r="AE58" s="27"/>
      <c r="AF58" s="28"/>
    </row>
    <row r="59" spans="1:32" s="1" customFormat="1" ht="96.75" customHeight="1" x14ac:dyDescent="0.25">
      <c r="A59" s="24">
        <f t="shared" si="6"/>
        <v>46</v>
      </c>
      <c r="B59" s="80" t="s">
        <v>170</v>
      </c>
      <c r="C59" s="81" t="s">
        <v>173</v>
      </c>
      <c r="D59" s="72"/>
      <c r="E59" s="74"/>
      <c r="F59" s="74"/>
      <c r="G59" s="75">
        <f t="shared" si="42"/>
        <v>406.54464780920688</v>
      </c>
      <c r="H59" s="76">
        <v>3.6059999999999999</v>
      </c>
      <c r="I59" s="77"/>
      <c r="J59" s="25">
        <f t="shared" si="94"/>
        <v>369</v>
      </c>
      <c r="K59" s="25">
        <v>0</v>
      </c>
      <c r="L59" s="25">
        <f t="shared" si="95"/>
        <v>1097</v>
      </c>
      <c r="M59" s="25">
        <f t="shared" si="96"/>
        <v>0</v>
      </c>
      <c r="N59" s="25">
        <v>0</v>
      </c>
      <c r="O59" s="75">
        <v>0</v>
      </c>
      <c r="P59" s="75">
        <v>0</v>
      </c>
      <c r="Q59" s="75"/>
      <c r="R59" s="75">
        <f t="shared" si="97"/>
        <v>1466</v>
      </c>
      <c r="S59" s="25">
        <f t="shared" si="98"/>
        <v>176</v>
      </c>
      <c r="T59" s="25">
        <f t="shared" si="99"/>
        <v>11</v>
      </c>
      <c r="U59" s="25">
        <v>0</v>
      </c>
      <c r="V59" s="25">
        <v>0</v>
      </c>
      <c r="W59" s="25">
        <v>0</v>
      </c>
      <c r="X59" s="25"/>
      <c r="Y59" s="25"/>
      <c r="Z59" s="75">
        <f t="shared" si="100"/>
        <v>187</v>
      </c>
      <c r="AA59" s="78">
        <f t="shared" si="101"/>
        <v>1279</v>
      </c>
      <c r="AB59" s="25">
        <f t="shared" si="102"/>
        <v>191</v>
      </c>
      <c r="AC59" s="82"/>
      <c r="AD59" s="26"/>
      <c r="AE59" s="27"/>
      <c r="AF59" s="28"/>
    </row>
    <row r="60" spans="1:32" s="1" customFormat="1" ht="96.75" customHeight="1" x14ac:dyDescent="0.25">
      <c r="A60" s="24">
        <f t="shared" si="6"/>
        <v>47</v>
      </c>
      <c r="B60" s="80" t="s">
        <v>174</v>
      </c>
      <c r="C60" s="81" t="s">
        <v>175</v>
      </c>
      <c r="D60" s="72"/>
      <c r="E60" s="74"/>
      <c r="F60" s="74"/>
      <c r="G60" s="75">
        <f t="shared" si="42"/>
        <v>406.58282688489078</v>
      </c>
      <c r="H60" s="76">
        <v>16.619</v>
      </c>
      <c r="I60" s="77">
        <v>10.47</v>
      </c>
      <c r="J60" s="25">
        <f t="shared" si="94"/>
        <v>1700</v>
      </c>
      <c r="K60" s="25">
        <v>0</v>
      </c>
      <c r="L60" s="25">
        <f t="shared" si="95"/>
        <v>5057</v>
      </c>
      <c r="M60" s="25">
        <f t="shared" si="96"/>
        <v>532</v>
      </c>
      <c r="N60" s="25">
        <v>0</v>
      </c>
      <c r="O60" s="75">
        <v>0</v>
      </c>
      <c r="P60" s="75">
        <v>0</v>
      </c>
      <c r="Q60" s="75"/>
      <c r="R60" s="75">
        <f t="shared" si="97"/>
        <v>7289</v>
      </c>
      <c r="S60" s="25">
        <f t="shared" si="98"/>
        <v>811</v>
      </c>
      <c r="T60" s="25">
        <f t="shared" si="99"/>
        <v>55</v>
      </c>
      <c r="U60" s="25">
        <v>0</v>
      </c>
      <c r="V60" s="25">
        <v>0</v>
      </c>
      <c r="W60" s="25">
        <v>0</v>
      </c>
      <c r="X60" s="25"/>
      <c r="Y60" s="25"/>
      <c r="Z60" s="75">
        <f t="shared" si="100"/>
        <v>866</v>
      </c>
      <c r="AA60" s="78">
        <f t="shared" si="101"/>
        <v>6423</v>
      </c>
      <c r="AB60" s="25">
        <f t="shared" si="102"/>
        <v>878</v>
      </c>
      <c r="AC60" s="82"/>
      <c r="AD60" s="26"/>
      <c r="AE60" s="27"/>
      <c r="AF60" s="28"/>
    </row>
    <row r="61" spans="1:32" s="1" customFormat="1" ht="96.75" customHeight="1" x14ac:dyDescent="0.25">
      <c r="A61" s="24">
        <f t="shared" si="6"/>
        <v>48</v>
      </c>
      <c r="B61" s="80" t="s">
        <v>176</v>
      </c>
      <c r="C61" s="81" t="s">
        <v>177</v>
      </c>
      <c r="D61" s="72"/>
      <c r="E61" s="74"/>
      <c r="F61" s="74"/>
      <c r="G61" s="75">
        <f t="shared" si="42"/>
        <v>406.6</v>
      </c>
      <c r="H61" s="76">
        <v>5</v>
      </c>
      <c r="I61" s="77"/>
      <c r="J61" s="25">
        <f t="shared" si="94"/>
        <v>512</v>
      </c>
      <c r="K61" s="25">
        <v>0</v>
      </c>
      <c r="L61" s="25">
        <f t="shared" si="95"/>
        <v>1521</v>
      </c>
      <c r="M61" s="25">
        <f t="shared" si="96"/>
        <v>0</v>
      </c>
      <c r="N61" s="25">
        <v>0</v>
      </c>
      <c r="O61" s="75">
        <v>0</v>
      </c>
      <c r="P61" s="75">
        <v>0</v>
      </c>
      <c r="Q61" s="75"/>
      <c r="R61" s="75">
        <f t="shared" si="97"/>
        <v>2033</v>
      </c>
      <c r="S61" s="25">
        <f t="shared" si="98"/>
        <v>244</v>
      </c>
      <c r="T61" s="25">
        <f t="shared" si="99"/>
        <v>16</v>
      </c>
      <c r="U61" s="25">
        <v>0</v>
      </c>
      <c r="V61" s="25">
        <v>0</v>
      </c>
      <c r="W61" s="25">
        <v>0</v>
      </c>
      <c r="X61" s="25"/>
      <c r="Y61" s="25"/>
      <c r="Z61" s="75">
        <f t="shared" si="100"/>
        <v>260</v>
      </c>
      <c r="AA61" s="78">
        <f t="shared" si="101"/>
        <v>1773</v>
      </c>
      <c r="AB61" s="25">
        <f t="shared" si="102"/>
        <v>264</v>
      </c>
      <c r="AC61" s="82"/>
      <c r="AD61" s="26"/>
      <c r="AE61" s="27"/>
      <c r="AF61" s="28"/>
    </row>
    <row r="62" spans="1:32" s="1" customFormat="1" ht="75.75" customHeight="1" x14ac:dyDescent="0.25">
      <c r="A62" s="24"/>
      <c r="B62" s="21"/>
      <c r="C62" s="45"/>
      <c r="D62" s="45"/>
      <c r="E62" s="29">
        <f>SUM(E14:E36)</f>
        <v>245781</v>
      </c>
      <c r="F62" s="29">
        <f>SUM(F14:F36)</f>
        <v>3177</v>
      </c>
      <c r="G62" s="25"/>
      <c r="H62" s="29">
        <f>SUM(H14:H61)</f>
        <v>984.75199999999984</v>
      </c>
      <c r="I62" s="29">
        <f t="shared" ref="I62:AB62" si="103">SUM(I14:I61)</f>
        <v>1633.3399999999995</v>
      </c>
      <c r="J62" s="29">
        <f t="shared" si="103"/>
        <v>102072</v>
      </c>
      <c r="K62" s="29">
        <f t="shared" si="103"/>
        <v>0</v>
      </c>
      <c r="L62" s="29">
        <f t="shared" si="103"/>
        <v>303562</v>
      </c>
      <c r="M62" s="29">
        <f t="shared" si="103"/>
        <v>84762</v>
      </c>
      <c r="N62" s="29">
        <f t="shared" si="103"/>
        <v>0</v>
      </c>
      <c r="O62" s="29">
        <f t="shared" si="103"/>
        <v>0</v>
      </c>
      <c r="P62" s="29">
        <f t="shared" si="103"/>
        <v>0</v>
      </c>
      <c r="Q62" s="29">
        <f t="shared" si="103"/>
        <v>0</v>
      </c>
      <c r="R62" s="29">
        <f t="shared" si="103"/>
        <v>490396</v>
      </c>
      <c r="S62" s="29">
        <f t="shared" si="103"/>
        <v>48679</v>
      </c>
      <c r="T62" s="29">
        <f t="shared" si="103"/>
        <v>3702</v>
      </c>
      <c r="U62" s="29">
        <f t="shared" si="103"/>
        <v>0</v>
      </c>
      <c r="V62" s="29">
        <f t="shared" si="103"/>
        <v>0</v>
      </c>
      <c r="W62" s="29">
        <f t="shared" si="103"/>
        <v>0</v>
      </c>
      <c r="X62" s="29">
        <f t="shared" si="103"/>
        <v>0</v>
      </c>
      <c r="Y62" s="29">
        <f t="shared" si="103"/>
        <v>0</v>
      </c>
      <c r="Z62" s="29">
        <f t="shared" si="103"/>
        <v>52381</v>
      </c>
      <c r="AA62" s="29">
        <f t="shared" si="103"/>
        <v>438015</v>
      </c>
      <c r="AB62" s="29">
        <f t="shared" si="103"/>
        <v>52730</v>
      </c>
      <c r="AC62" s="30"/>
      <c r="AD62" s="26"/>
      <c r="AE62" s="27"/>
      <c r="AF62" s="28"/>
    </row>
  </sheetData>
  <autoFilter ref="A12:AF62" xr:uid="{00000000-0009-0000-0000-000000000000}"/>
  <sortState ref="A14:AF158">
    <sortCondition ref="A14:A158"/>
  </sortState>
  <mergeCells count="44">
    <mergeCell ref="N11:N12"/>
    <mergeCell ref="I11:I12"/>
    <mergeCell ref="J11:J12"/>
    <mergeCell ref="K11:K12"/>
    <mergeCell ref="L11:L12"/>
    <mergeCell ref="M11:M12"/>
    <mergeCell ref="AD11:AD12"/>
    <mergeCell ref="AE11:AE12"/>
    <mergeCell ref="O13:Q13"/>
    <mergeCell ref="O11:Q11"/>
    <mergeCell ref="R11:R12"/>
    <mergeCell ref="S11:Z11"/>
    <mergeCell ref="AA11:AA12"/>
    <mergeCell ref="AB11:AB12"/>
    <mergeCell ref="AC11:AC12"/>
    <mergeCell ref="B7:C7"/>
    <mergeCell ref="G7:I7"/>
    <mergeCell ref="J7:L7"/>
    <mergeCell ref="M7:N7"/>
    <mergeCell ref="O7:P7"/>
    <mergeCell ref="A11:A12"/>
    <mergeCell ref="B11:B12"/>
    <mergeCell ref="C11:C12"/>
    <mergeCell ref="G11:G12"/>
    <mergeCell ref="H11:H12"/>
    <mergeCell ref="B5:C5"/>
    <mergeCell ref="G5:I5"/>
    <mergeCell ref="J5:L5"/>
    <mergeCell ref="M5:N5"/>
    <mergeCell ref="O5:P5"/>
    <mergeCell ref="B6:C6"/>
    <mergeCell ref="G6:I6"/>
    <mergeCell ref="J6:L6"/>
    <mergeCell ref="M6:N6"/>
    <mergeCell ref="O6:P6"/>
    <mergeCell ref="R1:V1"/>
    <mergeCell ref="B3:P3"/>
    <mergeCell ref="R3:V3"/>
    <mergeCell ref="B4:C4"/>
    <mergeCell ref="G4:I4"/>
    <mergeCell ref="J4:L4"/>
    <mergeCell ref="M4:N4"/>
    <mergeCell ref="O4:P4"/>
    <mergeCell ref="R4:V4"/>
  </mergeCells>
  <printOptions horizontalCentered="1"/>
  <pageMargins left="0" right="0" top="0.23622047244094491" bottom="0.74803149606299213" header="0" footer="0"/>
  <pageSetup paperSize="9" scale="3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B</vt:lpstr>
      <vt:lpstr>'FORM B'!Print_Area</vt:lpstr>
      <vt:lpstr>'FORM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2023-03-04T06:37:40Z</dcterms:modified>
</cp:coreProperties>
</file>