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5600" windowHeight="1176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G16" i="1"/>
  <c r="AF16"/>
  <c r="Z16"/>
  <c r="I16"/>
  <c r="M16" s="1"/>
  <c r="AG15"/>
  <c r="AF15"/>
  <c r="Z15"/>
  <c r="I15"/>
  <c r="M15" s="1"/>
  <c r="AK17"/>
  <c r="AJ17"/>
  <c r="AE17"/>
  <c r="AD17"/>
  <c r="W17"/>
  <c r="V17"/>
  <c r="U17"/>
  <c r="S17"/>
  <c r="Q17"/>
  <c r="P17"/>
  <c r="L17"/>
  <c r="K17"/>
  <c r="J17"/>
  <c r="H17"/>
  <c r="G17"/>
  <c r="F17"/>
  <c r="E17"/>
  <c r="AG14"/>
  <c r="AF14"/>
  <c r="Z14"/>
  <c r="AA14" s="1"/>
  <c r="I14"/>
  <c r="M14" s="1"/>
  <c r="AG13"/>
  <c r="AF13"/>
  <c r="Z13"/>
  <c r="AA13" s="1"/>
  <c r="I13"/>
  <c r="M13" s="1"/>
  <c r="AG12"/>
  <c r="AF12"/>
  <c r="Z12"/>
  <c r="AA12" s="1"/>
  <c r="I12"/>
  <c r="M12" s="1"/>
  <c r="AG11"/>
  <c r="AF11"/>
  <c r="Z11"/>
  <c r="AA11" s="1"/>
  <c r="I11"/>
  <c r="M11" s="1"/>
  <c r="AG10"/>
  <c r="AF10"/>
  <c r="Z10"/>
  <c r="AA10" s="1"/>
  <c r="I10"/>
  <c r="M10" s="1"/>
  <c r="O16" l="1"/>
  <c r="R16" s="1"/>
  <c r="N16"/>
  <c r="O15"/>
  <c r="R15" s="1"/>
  <c r="N15"/>
  <c r="AG17"/>
  <c r="M17"/>
  <c r="AF17"/>
  <c r="I17"/>
  <c r="AA17"/>
  <c r="Z17"/>
  <c r="AI12"/>
  <c r="AI10"/>
  <c r="N14"/>
  <c r="O14"/>
  <c r="R14" s="1"/>
  <c r="AI11"/>
  <c r="AI13"/>
  <c r="AI14"/>
  <c r="O12"/>
  <c r="R12" s="1"/>
  <c r="N12"/>
  <c r="N13"/>
  <c r="O13"/>
  <c r="R13" s="1"/>
  <c r="O11"/>
  <c r="R11" s="1"/>
  <c r="N11"/>
  <c r="N10"/>
  <c r="O10"/>
  <c r="T16" l="1"/>
  <c r="T15"/>
  <c r="R10"/>
  <c r="R17" s="1"/>
  <c r="O17"/>
  <c r="AI17"/>
  <c r="T11"/>
  <c r="Y11" s="1"/>
  <c r="N17"/>
  <c r="T13"/>
  <c r="AH13" s="1"/>
  <c r="AL13" s="1"/>
  <c r="T14"/>
  <c r="T12"/>
  <c r="AM17"/>
  <c r="AH16" l="1"/>
  <c r="AL16" s="1"/>
  <c r="Y16"/>
  <c r="X16"/>
  <c r="AB16" s="1"/>
  <c r="AC16" s="1"/>
  <c r="AH15"/>
  <c r="AL15" s="1"/>
  <c r="X15"/>
  <c r="AB15" s="1"/>
  <c r="AC15" s="1"/>
  <c r="Y15"/>
  <c r="AH11"/>
  <c r="AL11" s="1"/>
  <c r="T10"/>
  <c r="T17" s="1"/>
  <c r="X11"/>
  <c r="AB11" s="1"/>
  <c r="AC11" s="1"/>
  <c r="Y13"/>
  <c r="X13"/>
  <c r="AH14"/>
  <c r="X14"/>
  <c r="Y14"/>
  <c r="Y12"/>
  <c r="AH12"/>
  <c r="AL12" s="1"/>
  <c r="X12"/>
  <c r="AB13" l="1"/>
  <c r="AC13" s="1"/>
  <c r="X10"/>
  <c r="X17" s="1"/>
  <c r="AH10"/>
  <c r="AL10" s="1"/>
  <c r="Y10"/>
  <c r="Y17" s="1"/>
  <c r="AL14"/>
  <c r="AB12"/>
  <c r="AC12" s="1"/>
  <c r="AB14"/>
  <c r="AH17" l="1"/>
  <c r="AL17"/>
  <c r="AB10"/>
  <c r="AC10" s="1"/>
  <c r="AC14"/>
  <c r="AB17" l="1"/>
  <c r="AC17"/>
</calcChain>
</file>

<file path=xl/sharedStrings.xml><?xml version="1.0" encoding="utf-8"?>
<sst xmlns="http://schemas.openxmlformats.org/spreadsheetml/2006/main" count="48" uniqueCount="48">
  <si>
    <t xml:space="preserve">         </t>
  </si>
  <si>
    <t xml:space="preserve">        </t>
  </si>
  <si>
    <t>FORM II M.W. RULES 1963 RULE 27</t>
  </si>
  <si>
    <t>`</t>
  </si>
  <si>
    <t>Name</t>
  </si>
  <si>
    <t>Days Payable For The Month Payable-Paid</t>
  </si>
  <si>
    <t>Basic</t>
  </si>
  <si>
    <t>D.A</t>
  </si>
  <si>
    <t>HRA</t>
  </si>
  <si>
    <t>Edu. cation</t>
  </si>
  <si>
    <t>Med. Allo</t>
  </si>
  <si>
    <t>Conv</t>
  </si>
  <si>
    <t>Rate Gross  PM</t>
  </si>
  <si>
    <t>Gross Earning</t>
  </si>
  <si>
    <t>Per Hour  OT Rate Double</t>
  </si>
  <si>
    <t>Applicable For Singal (Hrs)</t>
  </si>
  <si>
    <t>Applicable For Double (Hrs)</t>
  </si>
  <si>
    <t>OT Amount</t>
  </si>
  <si>
    <t>Difference</t>
  </si>
  <si>
    <t>Total Gross Earning</t>
  </si>
  <si>
    <t>MLWF</t>
  </si>
  <si>
    <t>Advance</t>
  </si>
  <si>
    <t>Canteen</t>
  </si>
  <si>
    <t>Prof. Tax</t>
  </si>
  <si>
    <t>Cal.Basic+spl.al./26*pre days</t>
  </si>
  <si>
    <t>PF 12%</t>
  </si>
  <si>
    <t xml:space="preserve">Total Ded'n </t>
  </si>
  <si>
    <t>Pay slip Net PM</t>
  </si>
  <si>
    <t>Telep PM</t>
  </si>
  <si>
    <t>Sub Total</t>
  </si>
  <si>
    <t>ER Contribution MLWF</t>
  </si>
  <si>
    <t>CTC Per Month</t>
  </si>
  <si>
    <t>Service charges 10%</t>
  </si>
  <si>
    <t>ESIC</t>
  </si>
  <si>
    <t>Emper PF 13%</t>
  </si>
  <si>
    <t>Emper ESIC 3.25%</t>
  </si>
  <si>
    <t>ESIC 0.75%</t>
  </si>
  <si>
    <t>UAN</t>
  </si>
  <si>
    <t>SAI SADHANA AC</t>
  </si>
  <si>
    <t>DIGAMBAR TRYAMBAKRAO JADHAV</t>
  </si>
  <si>
    <t>MURLIDHAR SHANTARAM PATIL</t>
  </si>
  <si>
    <t>ASHWINI DAGDU PATIL</t>
  </si>
  <si>
    <t>SAVITA PANDURANG KATE</t>
  </si>
  <si>
    <t>JADHAV KAILAS TRIMBAKRAO</t>
  </si>
  <si>
    <t>ANSARI</t>
  </si>
  <si>
    <t>SHUSHMA PATIL</t>
  </si>
  <si>
    <t xml:space="preserve">Workers Paysheet For MARCH-2023 </t>
  </si>
  <si>
    <t>Wages Register For The Months Of MARCH-2023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</si>
</sst>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24"/>
      <name val="Arial"/>
      <family val="2"/>
    </font>
    <font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165" fontId="2" fillId="2" borderId="0" xfId="1" applyNumberFormat="1" applyFont="1" applyFill="1"/>
    <xf numFmtId="0" fontId="2" fillId="3" borderId="0" xfId="0" applyFont="1" applyFill="1"/>
    <xf numFmtId="43" fontId="2" fillId="2" borderId="0" xfId="1" applyNumberFormat="1" applyFont="1" applyFill="1"/>
    <xf numFmtId="0" fontId="3" fillId="3" borderId="0" xfId="0" applyFont="1" applyFill="1"/>
    <xf numFmtId="0" fontId="3" fillId="2" borderId="0" xfId="0" applyFont="1" applyFill="1"/>
    <xf numFmtId="165" fontId="2" fillId="2" borderId="0" xfId="2" applyNumberFormat="1" applyFont="1" applyFill="1"/>
    <xf numFmtId="165" fontId="2" fillId="2" borderId="0" xfId="0" applyNumberFormat="1" applyFont="1" applyFill="1"/>
    <xf numFmtId="165" fontId="4" fillId="2" borderId="0" xfId="0" applyNumberFormat="1" applyFont="1" applyFill="1"/>
    <xf numFmtId="165" fontId="2" fillId="3" borderId="0" xfId="0" applyNumberFormat="1" applyFont="1" applyFill="1"/>
    <xf numFmtId="43" fontId="2" fillId="2" borderId="0" xfId="1" applyNumberFormat="1" applyFont="1" applyFill="1" applyBorder="1" applyAlignment="1">
      <alignment horizontal="center" wrapText="1"/>
    </xf>
    <xf numFmtId="0" fontId="4" fillId="2" borderId="0" xfId="0" applyFont="1" applyFill="1"/>
    <xf numFmtId="0" fontId="4" fillId="3" borderId="0" xfId="0" applyFont="1" applyFill="1"/>
    <xf numFmtId="165" fontId="6" fillId="2" borderId="1" xfId="1" applyNumberFormat="1" applyFont="1" applyFill="1" applyBorder="1"/>
    <xf numFmtId="0" fontId="7" fillId="2" borderId="1" xfId="0" applyFont="1" applyFill="1" applyBorder="1"/>
    <xf numFmtId="0" fontId="8" fillId="0" borderId="2" xfId="0" applyFont="1" applyBorder="1" applyAlignment="1">
      <alignment wrapText="1"/>
    </xf>
    <xf numFmtId="1" fontId="8" fillId="0" borderId="1" xfId="0" applyNumberFormat="1" applyFont="1" applyBorder="1"/>
    <xf numFmtId="0" fontId="7" fillId="0" borderId="1" xfId="0" applyFont="1" applyBorder="1"/>
    <xf numFmtId="0" fontId="6" fillId="0" borderId="1" xfId="0" applyFont="1" applyBorder="1"/>
    <xf numFmtId="165" fontId="7" fillId="2" borderId="1" xfId="1" applyNumberFormat="1" applyFont="1" applyFill="1" applyBorder="1"/>
    <xf numFmtId="165" fontId="7" fillId="2" borderId="1" xfId="1" applyNumberFormat="1" applyFont="1" applyFill="1" applyBorder="1" applyAlignment="1">
      <alignment horizontal="center"/>
    </xf>
    <xf numFmtId="165" fontId="7" fillId="3" borderId="1" xfId="1" applyNumberFormat="1" applyFont="1" applyFill="1" applyBorder="1"/>
    <xf numFmtId="0" fontId="7" fillId="2" borderId="0" xfId="0" applyFont="1" applyFill="1"/>
    <xf numFmtId="165" fontId="7" fillId="2" borderId="1" xfId="0" applyNumberFormat="1" applyFont="1" applyFill="1" applyBorder="1"/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/>
    </xf>
    <xf numFmtId="165" fontId="5" fillId="2" borderId="1" xfId="1" applyNumberFormat="1" applyFont="1" applyFill="1" applyBorder="1" applyAlignment="1">
      <alignment horizontal="center" vertical="top"/>
    </xf>
    <xf numFmtId="165" fontId="5" fillId="2" borderId="1" xfId="1" applyNumberFormat="1" applyFont="1" applyFill="1" applyBorder="1" applyAlignment="1">
      <alignment horizontal="center" vertical="top" wrapText="1"/>
    </xf>
    <xf numFmtId="165" fontId="5" fillId="3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0" fontId="5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0" fontId="7" fillId="2" borderId="1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165" fontId="2" fillId="2" borderId="0" xfId="0" applyNumberFormat="1" applyFont="1" applyFill="1" applyAlignment="1">
      <alignment wrapText="1"/>
    </xf>
    <xf numFmtId="165" fontId="7" fillId="2" borderId="1" xfId="1" applyNumberFormat="1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0" fontId="10" fillId="3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9" fillId="3" borderId="0" xfId="0" applyFont="1" applyFill="1"/>
    <xf numFmtId="165" fontId="9" fillId="2" borderId="0" xfId="0" applyNumberFormat="1" applyFont="1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8"/>
  <sheetViews>
    <sheetView tabSelected="1" zoomScale="40" zoomScaleNormal="40" workbookViewId="0">
      <selection activeCell="M5" sqref="M5"/>
    </sheetView>
  </sheetViews>
  <sheetFormatPr defaultColWidth="9.140625" defaultRowHeight="12.75"/>
  <cols>
    <col min="1" max="1" width="7" style="1" customWidth="1"/>
    <col min="2" max="2" width="42.5703125" style="33" customWidth="1"/>
    <col min="3" max="3" width="11" style="1" hidden="1" customWidth="1"/>
    <col min="4" max="4" width="13.140625" style="1" hidden="1" customWidth="1"/>
    <col min="5" max="5" width="11" style="1" customWidth="1"/>
    <col min="6" max="6" width="16.5703125" style="1" customWidth="1"/>
    <col min="7" max="8" width="13" style="1" bestFit="1" customWidth="1"/>
    <col min="9" max="9" width="11.5703125" style="1" bestFit="1" customWidth="1"/>
    <col min="10" max="10" width="11.140625" style="1" hidden="1" customWidth="1"/>
    <col min="11" max="11" width="10.5703125" style="1" hidden="1" customWidth="1"/>
    <col min="12" max="12" width="10.85546875" style="1" bestFit="1" customWidth="1"/>
    <col min="13" max="13" width="16.85546875" style="2" customWidth="1"/>
    <col min="14" max="14" width="19.42578125" style="1" customWidth="1"/>
    <col min="15" max="15" width="12" style="1" customWidth="1"/>
    <col min="16" max="17" width="12.42578125" style="1" hidden="1" customWidth="1"/>
    <col min="18" max="18" width="12" style="1" hidden="1" customWidth="1"/>
    <col min="19" max="19" width="11.5703125" style="1" hidden="1" customWidth="1"/>
    <col min="20" max="20" width="15.85546875" style="33" customWidth="1"/>
    <col min="21" max="21" width="6" style="1" hidden="1" customWidth="1"/>
    <col min="22" max="22" width="15.7109375" style="3" hidden="1" customWidth="1"/>
    <col min="23" max="23" width="12" style="1" hidden="1" customWidth="1"/>
    <col min="24" max="24" width="12.28515625" style="1" customWidth="1"/>
    <col min="25" max="25" width="10.5703125" style="1" customWidth="1"/>
    <col min="26" max="26" width="17.140625" style="1" bestFit="1" customWidth="1"/>
    <col min="27" max="27" width="15" style="1" customWidth="1"/>
    <col min="28" max="28" width="16.42578125" style="1" customWidth="1"/>
    <col min="29" max="29" width="15.140625" style="2" customWidth="1"/>
    <col min="30" max="30" width="9.7109375" style="1" hidden="1" customWidth="1"/>
    <col min="31" max="31" width="11.28515625" style="1" hidden="1" customWidth="1"/>
    <col min="32" max="32" width="10.140625" style="1" hidden="1" customWidth="1"/>
    <col min="33" max="33" width="12.140625" style="1" hidden="1" customWidth="1"/>
    <col min="34" max="34" width="12" style="1" customWidth="1"/>
    <col min="35" max="35" width="15.28515625" style="1" customWidth="1"/>
    <col min="36" max="37" width="12" style="1" hidden="1" customWidth="1"/>
    <col min="38" max="38" width="16.7109375" style="1" customWidth="1"/>
    <col min="39" max="39" width="11.140625" style="1" hidden="1" customWidth="1"/>
    <col min="40" max="16384" width="9.140625" style="1"/>
  </cols>
  <sheetData>
    <row r="1" spans="1:39" ht="30">
      <c r="B1" s="39"/>
      <c r="C1" s="40"/>
      <c r="D1" s="40"/>
      <c r="E1" s="40"/>
      <c r="F1" s="40"/>
      <c r="G1" s="40"/>
      <c r="H1" s="40"/>
      <c r="I1" s="40"/>
    </row>
    <row r="2" spans="1:39" ht="60">
      <c r="B2" s="39" t="s">
        <v>38</v>
      </c>
      <c r="C2" s="40"/>
      <c r="D2" s="40"/>
      <c r="E2" s="40"/>
      <c r="F2" s="40"/>
      <c r="G2" s="40"/>
      <c r="H2" s="40"/>
      <c r="I2" s="40"/>
    </row>
    <row r="3" spans="1:39" ht="30">
      <c r="A3" s="4" t="s">
        <v>0</v>
      </c>
      <c r="B3" s="39"/>
      <c r="C3" s="40"/>
      <c r="D3" s="40"/>
      <c r="E3" s="40"/>
      <c r="F3" s="40"/>
      <c r="G3" s="41"/>
      <c r="H3" s="41"/>
      <c r="I3" s="41"/>
      <c r="J3" s="5"/>
      <c r="K3" s="5"/>
      <c r="L3" s="5"/>
      <c r="M3" s="5"/>
      <c r="N3" s="5"/>
      <c r="O3" s="5"/>
      <c r="P3" s="5"/>
    </row>
    <row r="4" spans="1:39" ht="60">
      <c r="A4" s="6" t="s">
        <v>1</v>
      </c>
      <c r="B4" s="42" t="s">
        <v>46</v>
      </c>
      <c r="C4" s="43"/>
      <c r="D4" s="43"/>
      <c r="E4" s="40"/>
      <c r="F4" s="40"/>
      <c r="G4" s="40"/>
      <c r="H4" s="40"/>
      <c r="I4" s="40"/>
      <c r="M4" s="1"/>
      <c r="N4" s="7"/>
      <c r="Q4" s="8"/>
      <c r="R4" s="8"/>
      <c r="S4" s="8"/>
      <c r="T4" s="37"/>
      <c r="U4" s="9"/>
      <c r="V4" s="10"/>
      <c r="W4" s="8"/>
      <c r="X4" s="8"/>
      <c r="Y4" s="8"/>
      <c r="Z4" s="8"/>
      <c r="AA4" s="8"/>
      <c r="AH4" s="8"/>
      <c r="AI4" s="8"/>
      <c r="AJ4" s="8"/>
      <c r="AK4" s="8"/>
    </row>
    <row r="5" spans="1:39" ht="30">
      <c r="B5" s="39"/>
      <c r="C5" s="40"/>
      <c r="D5" s="40"/>
      <c r="E5" s="40"/>
      <c r="F5" s="41" t="s">
        <v>47</v>
      </c>
      <c r="G5" s="40"/>
      <c r="H5" s="40"/>
      <c r="I5" s="41"/>
      <c r="M5" s="1"/>
      <c r="N5" s="7"/>
      <c r="Q5" s="8"/>
      <c r="R5" s="8"/>
      <c r="S5" s="8"/>
      <c r="T5" s="37"/>
      <c r="U5" s="9"/>
      <c r="V5" s="10"/>
      <c r="W5" s="8"/>
      <c r="X5" s="8"/>
      <c r="Y5" s="8"/>
      <c r="Z5" s="8"/>
      <c r="AA5" s="8"/>
      <c r="AH5" s="8"/>
      <c r="AI5" s="8"/>
      <c r="AJ5" s="8"/>
      <c r="AK5" s="8"/>
    </row>
    <row r="6" spans="1:39" ht="30">
      <c r="B6" s="39"/>
      <c r="C6" s="40"/>
      <c r="D6" s="40"/>
      <c r="E6" s="40"/>
      <c r="F6" s="41" t="s">
        <v>2</v>
      </c>
      <c r="G6" s="40"/>
      <c r="H6" s="40"/>
      <c r="I6" s="44"/>
      <c r="L6" s="7"/>
      <c r="M6" s="1"/>
      <c r="N6" s="7"/>
      <c r="P6" s="8"/>
      <c r="Q6" s="8"/>
      <c r="R6" s="8"/>
      <c r="S6" s="8"/>
      <c r="T6" s="37"/>
      <c r="U6" s="9"/>
      <c r="V6" s="10"/>
      <c r="W6" s="8"/>
      <c r="X6" s="8"/>
      <c r="Y6" s="8"/>
      <c r="Z6" s="8"/>
      <c r="AA6" s="8"/>
      <c r="AH6" s="8"/>
      <c r="AI6" s="8"/>
      <c r="AJ6" s="8"/>
      <c r="AK6" s="8"/>
    </row>
    <row r="7" spans="1:39" ht="30">
      <c r="B7" s="39"/>
      <c r="C7" s="40"/>
      <c r="D7" s="40"/>
      <c r="E7" s="40"/>
      <c r="F7" s="40"/>
      <c r="G7" s="40"/>
      <c r="H7" s="45"/>
      <c r="I7" s="44"/>
      <c r="J7" s="8"/>
      <c r="M7" s="1"/>
      <c r="N7" s="7"/>
      <c r="O7" s="8"/>
      <c r="P7" s="8"/>
      <c r="Q7" s="8"/>
      <c r="R7" s="8"/>
      <c r="S7" s="8"/>
      <c r="T7" s="37"/>
      <c r="U7" s="9"/>
      <c r="V7" s="10"/>
      <c r="W7" s="8"/>
      <c r="X7" s="8"/>
      <c r="Y7" s="8"/>
      <c r="Z7" s="4" t="s">
        <v>3</v>
      </c>
      <c r="AA7" s="8"/>
      <c r="AH7" s="8"/>
      <c r="AI7" s="8"/>
      <c r="AJ7" s="8"/>
      <c r="AK7" s="8"/>
    </row>
    <row r="8" spans="1:39">
      <c r="H8" s="11"/>
      <c r="U8" s="12"/>
      <c r="V8" s="13"/>
    </row>
    <row r="9" spans="1:39" s="32" customFormat="1" ht="116.25" customHeight="1">
      <c r="A9" s="25">
        <v>1</v>
      </c>
      <c r="B9" s="30" t="s">
        <v>4</v>
      </c>
      <c r="C9" s="26" t="s">
        <v>33</v>
      </c>
      <c r="D9" s="26" t="s">
        <v>37</v>
      </c>
      <c r="E9" s="35" t="s">
        <v>5</v>
      </c>
      <c r="F9" s="36"/>
      <c r="G9" s="27" t="s">
        <v>6</v>
      </c>
      <c r="H9" s="28" t="s">
        <v>7</v>
      </c>
      <c r="I9" s="27" t="s">
        <v>8</v>
      </c>
      <c r="J9" s="28" t="s">
        <v>9</v>
      </c>
      <c r="K9" s="28" t="s">
        <v>10</v>
      </c>
      <c r="L9" s="27" t="s">
        <v>11</v>
      </c>
      <c r="M9" s="28" t="s">
        <v>12</v>
      </c>
      <c r="N9" s="28" t="s">
        <v>13</v>
      </c>
      <c r="O9" s="28" t="s">
        <v>14</v>
      </c>
      <c r="P9" s="28" t="s">
        <v>15</v>
      </c>
      <c r="Q9" s="28" t="s">
        <v>16</v>
      </c>
      <c r="R9" s="28" t="s">
        <v>17</v>
      </c>
      <c r="S9" s="28" t="s">
        <v>18</v>
      </c>
      <c r="T9" s="28" t="s">
        <v>19</v>
      </c>
      <c r="U9" s="28" t="s">
        <v>20</v>
      </c>
      <c r="V9" s="29" t="s">
        <v>21</v>
      </c>
      <c r="W9" s="28" t="s">
        <v>22</v>
      </c>
      <c r="X9" s="28" t="s">
        <v>23</v>
      </c>
      <c r="Y9" s="28" t="s">
        <v>36</v>
      </c>
      <c r="Z9" s="30" t="s">
        <v>24</v>
      </c>
      <c r="AA9" s="28" t="s">
        <v>25</v>
      </c>
      <c r="AB9" s="28" t="s">
        <v>26</v>
      </c>
      <c r="AC9" s="28" t="s">
        <v>27</v>
      </c>
      <c r="AD9" s="28"/>
      <c r="AE9" s="28" t="s">
        <v>28</v>
      </c>
      <c r="AF9" s="28" t="s">
        <v>29</v>
      </c>
      <c r="AG9" s="28" t="s">
        <v>30</v>
      </c>
      <c r="AH9" s="28" t="s">
        <v>35</v>
      </c>
      <c r="AI9" s="28" t="s">
        <v>34</v>
      </c>
      <c r="AJ9" s="31"/>
      <c r="AK9" s="31"/>
      <c r="AL9" s="28" t="s">
        <v>31</v>
      </c>
      <c r="AM9" s="31" t="s">
        <v>32</v>
      </c>
    </row>
    <row r="10" spans="1:39" s="23" customFormat="1" ht="120" customHeight="1">
      <c r="A10" s="14">
        <v>1</v>
      </c>
      <c r="B10" s="34" t="s">
        <v>39</v>
      </c>
      <c r="C10" s="16"/>
      <c r="D10" s="17">
        <v>101731347740</v>
      </c>
      <c r="E10" s="15">
        <v>26</v>
      </c>
      <c r="F10" s="15">
        <v>5</v>
      </c>
      <c r="G10" s="18">
        <v>10000</v>
      </c>
      <c r="H10" s="19">
        <v>4900</v>
      </c>
      <c r="I10" s="20">
        <f t="shared" ref="I10:I14" si="0">ROUND((+G10+H10)*5%,0)</f>
        <v>745</v>
      </c>
      <c r="J10" s="20">
        <v>0</v>
      </c>
      <c r="K10" s="20">
        <v>0</v>
      </c>
      <c r="L10" s="20">
        <v>0</v>
      </c>
      <c r="M10" s="20">
        <f t="shared" ref="M10:M14" si="1">SUM(G10:L10)</f>
        <v>15645</v>
      </c>
      <c r="N10" s="20">
        <f t="shared" ref="N10:N14" si="2">+M10/E10*F10</f>
        <v>3008.6538461538466</v>
      </c>
      <c r="O10" s="20">
        <f t="shared" ref="O10:O14" si="3">M10/E10/8</f>
        <v>75.21634615384616</v>
      </c>
      <c r="P10" s="20"/>
      <c r="Q10" s="20"/>
      <c r="R10" s="20">
        <f t="shared" ref="R10:R14" si="4">+(O10*P10)+((O10*2)*Q10)</f>
        <v>0</v>
      </c>
      <c r="S10" s="20"/>
      <c r="T10" s="38">
        <f t="shared" ref="T10:T14" si="5">+N10+R10+S10</f>
        <v>3008.6538461538466</v>
      </c>
      <c r="U10" s="21">
        <v>0</v>
      </c>
      <c r="V10" s="22">
        <v>0</v>
      </c>
      <c r="W10" s="20">
        <v>0</v>
      </c>
      <c r="X10" s="21">
        <f t="shared" ref="X10:X14" si="6">ROUND(IF(T10&lt;7501,"0",IF(T10&lt;10001,"175",IF(T10&gt;10000,"200"))),0)</f>
        <v>0</v>
      </c>
      <c r="Y10" s="14">
        <f t="shared" ref="Y10:Y14" si="7">+ROUNDUP(T10*0.75%,0)</f>
        <v>23</v>
      </c>
      <c r="Z10" s="20">
        <f t="shared" ref="Z10:Z14" si="8">ROUND((((+G10+H10)/E10)*F10),0)</f>
        <v>2865</v>
      </c>
      <c r="AA10" s="20">
        <f t="shared" ref="AA10:AA14" si="9">+ROUND(Z10*12%,0)</f>
        <v>344</v>
      </c>
      <c r="AB10" s="20">
        <f t="shared" ref="AB10:AB14" si="10">+W10+U10+X10+Y10+AA10+V10</f>
        <v>367</v>
      </c>
      <c r="AC10" s="20">
        <f t="shared" ref="AC10:AC14" si="11">ROUND(T10-AB10,0)</f>
        <v>2642</v>
      </c>
      <c r="AD10" s="20"/>
      <c r="AE10" s="20">
        <v>0</v>
      </c>
      <c r="AF10" s="20">
        <f t="shared" ref="AF10:AF14" si="12">(SUM(AD10:AE10)/E10)*F10</f>
        <v>0</v>
      </c>
      <c r="AG10" s="20">
        <f t="shared" ref="AG10:AG14" si="13">+U10*3</f>
        <v>0</v>
      </c>
      <c r="AH10" s="14">
        <f t="shared" ref="AH10:AH14" si="14">+ROUND(T10*3.25%,0)</f>
        <v>98</v>
      </c>
      <c r="AI10" s="20">
        <f t="shared" ref="AI10:AI14" si="15">+Z10*13%</f>
        <v>372.45</v>
      </c>
      <c r="AJ10" s="20"/>
      <c r="AK10" s="20"/>
      <c r="AL10" s="21">
        <f t="shared" ref="AL10:AL14" si="16">+T10+AH10+AI10+AG10+AD10+AJ10+AK10</f>
        <v>3479.1038461538465</v>
      </c>
      <c r="AM10" s="20"/>
    </row>
    <row r="11" spans="1:39" s="23" customFormat="1" ht="120" customHeight="1">
      <c r="A11" s="14">
        <v>2</v>
      </c>
      <c r="B11" s="34" t="s">
        <v>40</v>
      </c>
      <c r="C11" s="16"/>
      <c r="D11" s="17">
        <v>101731347738</v>
      </c>
      <c r="E11" s="15">
        <v>26</v>
      </c>
      <c r="F11" s="15">
        <v>5</v>
      </c>
      <c r="G11" s="18">
        <v>10000</v>
      </c>
      <c r="H11" s="19">
        <v>4900</v>
      </c>
      <c r="I11" s="20">
        <f t="shared" si="0"/>
        <v>745</v>
      </c>
      <c r="J11" s="20">
        <v>0</v>
      </c>
      <c r="K11" s="20">
        <v>0</v>
      </c>
      <c r="L11" s="20">
        <v>0</v>
      </c>
      <c r="M11" s="20">
        <f t="shared" si="1"/>
        <v>15645</v>
      </c>
      <c r="N11" s="20">
        <f t="shared" si="2"/>
        <v>3008.6538461538466</v>
      </c>
      <c r="O11" s="20">
        <f t="shared" si="3"/>
        <v>75.21634615384616</v>
      </c>
      <c r="P11" s="20"/>
      <c r="Q11" s="20"/>
      <c r="R11" s="20">
        <f t="shared" si="4"/>
        <v>0</v>
      </c>
      <c r="S11" s="20"/>
      <c r="T11" s="38">
        <f t="shared" si="5"/>
        <v>3008.6538461538466</v>
      </c>
      <c r="U11" s="21">
        <v>0</v>
      </c>
      <c r="V11" s="22">
        <v>0</v>
      </c>
      <c r="W11" s="20">
        <v>0</v>
      </c>
      <c r="X11" s="21">
        <f t="shared" si="6"/>
        <v>0</v>
      </c>
      <c r="Y11" s="14">
        <f t="shared" si="7"/>
        <v>23</v>
      </c>
      <c r="Z11" s="20">
        <f t="shared" si="8"/>
        <v>2865</v>
      </c>
      <c r="AA11" s="20">
        <f t="shared" si="9"/>
        <v>344</v>
      </c>
      <c r="AB11" s="20">
        <f t="shared" si="10"/>
        <v>367</v>
      </c>
      <c r="AC11" s="20">
        <f t="shared" si="11"/>
        <v>2642</v>
      </c>
      <c r="AD11" s="20"/>
      <c r="AE11" s="20">
        <v>0</v>
      </c>
      <c r="AF11" s="20">
        <f t="shared" si="12"/>
        <v>0</v>
      </c>
      <c r="AG11" s="20">
        <f t="shared" si="13"/>
        <v>0</v>
      </c>
      <c r="AH11" s="14">
        <f t="shared" si="14"/>
        <v>98</v>
      </c>
      <c r="AI11" s="20">
        <f t="shared" si="15"/>
        <v>372.45</v>
      </c>
      <c r="AJ11" s="20"/>
      <c r="AK11" s="20"/>
      <c r="AL11" s="21">
        <f t="shared" si="16"/>
        <v>3479.1038461538465</v>
      </c>
      <c r="AM11" s="20"/>
    </row>
    <row r="12" spans="1:39" s="23" customFormat="1" ht="120" customHeight="1">
      <c r="A12" s="14">
        <v>3</v>
      </c>
      <c r="B12" s="34" t="s">
        <v>41</v>
      </c>
      <c r="C12" s="16"/>
      <c r="D12" s="17">
        <v>101739460418</v>
      </c>
      <c r="E12" s="15">
        <v>26</v>
      </c>
      <c r="F12" s="15">
        <v>26</v>
      </c>
      <c r="G12" s="18">
        <v>6500</v>
      </c>
      <c r="H12" s="19">
        <v>4536</v>
      </c>
      <c r="I12" s="20">
        <f t="shared" si="0"/>
        <v>552</v>
      </c>
      <c r="J12" s="20">
        <v>0</v>
      </c>
      <c r="K12" s="20">
        <v>0</v>
      </c>
      <c r="L12" s="20">
        <v>0</v>
      </c>
      <c r="M12" s="20">
        <f t="shared" si="1"/>
        <v>11588</v>
      </c>
      <c r="N12" s="20">
        <f t="shared" si="2"/>
        <v>11588</v>
      </c>
      <c r="O12" s="20">
        <f t="shared" si="3"/>
        <v>55.71153846153846</v>
      </c>
      <c r="P12" s="20"/>
      <c r="Q12" s="20"/>
      <c r="R12" s="20">
        <f t="shared" si="4"/>
        <v>0</v>
      </c>
      <c r="S12" s="20"/>
      <c r="T12" s="38">
        <f t="shared" si="5"/>
        <v>11588</v>
      </c>
      <c r="U12" s="21">
        <v>0</v>
      </c>
      <c r="V12" s="22">
        <v>0</v>
      </c>
      <c r="W12" s="20">
        <v>0</v>
      </c>
      <c r="X12" s="21">
        <f t="shared" si="6"/>
        <v>200</v>
      </c>
      <c r="Y12" s="14">
        <f t="shared" si="7"/>
        <v>87</v>
      </c>
      <c r="Z12" s="20">
        <f t="shared" si="8"/>
        <v>11036</v>
      </c>
      <c r="AA12" s="20">
        <f t="shared" si="9"/>
        <v>1324</v>
      </c>
      <c r="AB12" s="20">
        <f t="shared" si="10"/>
        <v>1611</v>
      </c>
      <c r="AC12" s="20">
        <f t="shared" si="11"/>
        <v>9977</v>
      </c>
      <c r="AD12" s="20"/>
      <c r="AE12" s="20">
        <v>0</v>
      </c>
      <c r="AF12" s="20">
        <f t="shared" si="12"/>
        <v>0</v>
      </c>
      <c r="AG12" s="20">
        <f t="shared" si="13"/>
        <v>0</v>
      </c>
      <c r="AH12" s="14">
        <f t="shared" si="14"/>
        <v>377</v>
      </c>
      <c r="AI12" s="20">
        <f t="shared" si="15"/>
        <v>1434.68</v>
      </c>
      <c r="AJ12" s="20"/>
      <c r="AK12" s="20"/>
      <c r="AL12" s="21">
        <f t="shared" si="16"/>
        <v>13399.68</v>
      </c>
      <c r="AM12" s="20"/>
    </row>
    <row r="13" spans="1:39" s="23" customFormat="1" ht="120" customHeight="1">
      <c r="A13" s="14">
        <v>4</v>
      </c>
      <c r="B13" s="34" t="s">
        <v>42</v>
      </c>
      <c r="C13" s="16"/>
      <c r="D13" s="17">
        <v>101739460402</v>
      </c>
      <c r="E13" s="15">
        <v>26</v>
      </c>
      <c r="F13" s="15">
        <v>26</v>
      </c>
      <c r="G13" s="18">
        <v>6500</v>
      </c>
      <c r="H13" s="19">
        <v>4536</v>
      </c>
      <c r="I13" s="20">
        <f t="shared" si="0"/>
        <v>552</v>
      </c>
      <c r="J13" s="20">
        <v>0</v>
      </c>
      <c r="K13" s="20">
        <v>0</v>
      </c>
      <c r="L13" s="20">
        <v>0</v>
      </c>
      <c r="M13" s="20">
        <f t="shared" si="1"/>
        <v>11588</v>
      </c>
      <c r="N13" s="20">
        <f t="shared" si="2"/>
        <v>11588</v>
      </c>
      <c r="O13" s="20">
        <f t="shared" si="3"/>
        <v>55.71153846153846</v>
      </c>
      <c r="P13" s="20"/>
      <c r="Q13" s="20"/>
      <c r="R13" s="20">
        <f t="shared" si="4"/>
        <v>0</v>
      </c>
      <c r="S13" s="20"/>
      <c r="T13" s="38">
        <f t="shared" si="5"/>
        <v>11588</v>
      </c>
      <c r="U13" s="21">
        <v>0</v>
      </c>
      <c r="V13" s="22">
        <v>0</v>
      </c>
      <c r="W13" s="20">
        <v>0</v>
      </c>
      <c r="X13" s="21">
        <f t="shared" si="6"/>
        <v>200</v>
      </c>
      <c r="Y13" s="14">
        <f t="shared" si="7"/>
        <v>87</v>
      </c>
      <c r="Z13" s="20">
        <f t="shared" si="8"/>
        <v>11036</v>
      </c>
      <c r="AA13" s="20">
        <f t="shared" si="9"/>
        <v>1324</v>
      </c>
      <c r="AB13" s="20">
        <f t="shared" si="10"/>
        <v>1611</v>
      </c>
      <c r="AC13" s="20">
        <f t="shared" si="11"/>
        <v>9977</v>
      </c>
      <c r="AD13" s="20"/>
      <c r="AE13" s="20">
        <v>0</v>
      </c>
      <c r="AF13" s="20">
        <f t="shared" si="12"/>
        <v>0</v>
      </c>
      <c r="AG13" s="20">
        <f t="shared" si="13"/>
        <v>0</v>
      </c>
      <c r="AH13" s="14">
        <f t="shared" si="14"/>
        <v>377</v>
      </c>
      <c r="AI13" s="20">
        <f t="shared" si="15"/>
        <v>1434.68</v>
      </c>
      <c r="AJ13" s="20"/>
      <c r="AK13" s="20"/>
      <c r="AL13" s="21">
        <f t="shared" si="16"/>
        <v>13399.68</v>
      </c>
      <c r="AM13" s="20"/>
    </row>
    <row r="14" spans="1:39" s="23" customFormat="1" ht="120" customHeight="1">
      <c r="A14" s="14">
        <v>5</v>
      </c>
      <c r="B14" s="34" t="s">
        <v>43</v>
      </c>
      <c r="C14" s="16"/>
      <c r="D14" s="17">
        <v>101739460397</v>
      </c>
      <c r="E14" s="15">
        <v>26</v>
      </c>
      <c r="F14" s="15">
        <v>26</v>
      </c>
      <c r="G14" s="18">
        <v>6500</v>
      </c>
      <c r="H14" s="19">
        <v>4536</v>
      </c>
      <c r="I14" s="20">
        <f t="shared" si="0"/>
        <v>552</v>
      </c>
      <c r="J14" s="20">
        <v>0</v>
      </c>
      <c r="K14" s="20">
        <v>0</v>
      </c>
      <c r="L14" s="20">
        <v>0</v>
      </c>
      <c r="M14" s="20">
        <f t="shared" si="1"/>
        <v>11588</v>
      </c>
      <c r="N14" s="20">
        <f t="shared" si="2"/>
        <v>11588</v>
      </c>
      <c r="O14" s="20">
        <f t="shared" si="3"/>
        <v>55.71153846153846</v>
      </c>
      <c r="P14" s="20"/>
      <c r="Q14" s="20"/>
      <c r="R14" s="20">
        <f t="shared" si="4"/>
        <v>0</v>
      </c>
      <c r="S14" s="20"/>
      <c r="T14" s="38">
        <f t="shared" si="5"/>
        <v>11588</v>
      </c>
      <c r="U14" s="21">
        <v>0</v>
      </c>
      <c r="V14" s="22">
        <v>0</v>
      </c>
      <c r="W14" s="20">
        <v>0</v>
      </c>
      <c r="X14" s="21">
        <f t="shared" si="6"/>
        <v>200</v>
      </c>
      <c r="Y14" s="14">
        <f t="shared" si="7"/>
        <v>87</v>
      </c>
      <c r="Z14" s="20">
        <f t="shared" si="8"/>
        <v>11036</v>
      </c>
      <c r="AA14" s="20">
        <f t="shared" si="9"/>
        <v>1324</v>
      </c>
      <c r="AB14" s="20">
        <f t="shared" si="10"/>
        <v>1611</v>
      </c>
      <c r="AC14" s="20">
        <f t="shared" si="11"/>
        <v>9977</v>
      </c>
      <c r="AD14" s="20"/>
      <c r="AE14" s="20">
        <v>0</v>
      </c>
      <c r="AF14" s="20">
        <f t="shared" si="12"/>
        <v>0</v>
      </c>
      <c r="AG14" s="20">
        <f t="shared" si="13"/>
        <v>0</v>
      </c>
      <c r="AH14" s="14">
        <f t="shared" si="14"/>
        <v>377</v>
      </c>
      <c r="AI14" s="20">
        <f t="shared" si="15"/>
        <v>1434.68</v>
      </c>
      <c r="AJ14" s="20"/>
      <c r="AK14" s="20"/>
      <c r="AL14" s="21">
        <f t="shared" si="16"/>
        <v>13399.68</v>
      </c>
      <c r="AM14" s="20"/>
    </row>
    <row r="15" spans="1:39" s="23" customFormat="1" ht="120" customHeight="1">
      <c r="A15" s="14">
        <v>6</v>
      </c>
      <c r="B15" s="34" t="s">
        <v>44</v>
      </c>
      <c r="C15" s="16"/>
      <c r="D15" s="17"/>
      <c r="E15" s="15">
        <v>26</v>
      </c>
      <c r="F15" s="15">
        <v>16</v>
      </c>
      <c r="G15" s="18">
        <v>6500</v>
      </c>
      <c r="H15" s="19">
        <v>4536</v>
      </c>
      <c r="I15" s="20">
        <f t="shared" ref="I15:I16" si="17">ROUND((+G15+H15)*5%,0)</f>
        <v>552</v>
      </c>
      <c r="J15" s="20">
        <v>0</v>
      </c>
      <c r="K15" s="20">
        <v>0</v>
      </c>
      <c r="L15" s="20">
        <v>0</v>
      </c>
      <c r="M15" s="20">
        <f t="shared" ref="M15:M16" si="18">SUM(G15:L15)</f>
        <v>11588</v>
      </c>
      <c r="N15" s="20">
        <f t="shared" ref="N15:N16" si="19">+M15/E15*F15</f>
        <v>7131.0769230769229</v>
      </c>
      <c r="O15" s="20">
        <f t="shared" ref="O15:O16" si="20">M15/E15/8</f>
        <v>55.71153846153846</v>
      </c>
      <c r="P15" s="20"/>
      <c r="Q15" s="20"/>
      <c r="R15" s="20">
        <f t="shared" ref="R15:R16" si="21">+(O15*P15)+((O15*2)*Q15)</f>
        <v>0</v>
      </c>
      <c r="S15" s="20"/>
      <c r="T15" s="38">
        <f t="shared" ref="T15:T16" si="22">+N15+R15+S15</f>
        <v>7131.0769230769229</v>
      </c>
      <c r="U15" s="21">
        <v>0</v>
      </c>
      <c r="V15" s="22">
        <v>0</v>
      </c>
      <c r="W15" s="20">
        <v>0</v>
      </c>
      <c r="X15" s="21">
        <f t="shared" ref="X15:X16" si="23">ROUND(IF(T15&lt;7501,"0",IF(T15&lt;10001,"175",IF(T15&gt;10000,"200"))),0)</f>
        <v>0</v>
      </c>
      <c r="Y15" s="14">
        <f t="shared" ref="Y15:Y16" si="24">+ROUNDUP(T15*0.75%,0)</f>
        <v>54</v>
      </c>
      <c r="Z15" s="20">
        <f t="shared" ref="Z15:Z16" si="25">ROUND((((+G15+H15)/E15)*F15),0)</f>
        <v>6791</v>
      </c>
      <c r="AA15" s="20">
        <v>0</v>
      </c>
      <c r="AB15" s="20">
        <f t="shared" ref="AB15:AB16" si="26">+W15+U15+X15+Y15+AA15+V15</f>
        <v>54</v>
      </c>
      <c r="AC15" s="20">
        <f t="shared" ref="AC15:AC16" si="27">ROUND(T15-AB15,0)</f>
        <v>7077</v>
      </c>
      <c r="AD15" s="20"/>
      <c r="AE15" s="20">
        <v>0</v>
      </c>
      <c r="AF15" s="20">
        <f t="shared" ref="AF15:AF16" si="28">(SUM(AD15:AE15)/E15)*F15</f>
        <v>0</v>
      </c>
      <c r="AG15" s="20">
        <f t="shared" ref="AG15:AG16" si="29">+U15*3</f>
        <v>0</v>
      </c>
      <c r="AH15" s="14">
        <f t="shared" ref="AH15:AH16" si="30">+ROUND(T15*3.25%,0)</f>
        <v>232</v>
      </c>
      <c r="AI15" s="20">
        <v>0</v>
      </c>
      <c r="AJ15" s="20"/>
      <c r="AK15" s="20"/>
      <c r="AL15" s="21">
        <f t="shared" ref="AL15:AL16" si="31">+T15+AH15+AI15+AG15+AD15+AJ15+AK15</f>
        <v>7363.0769230769229</v>
      </c>
      <c r="AM15" s="20"/>
    </row>
    <row r="16" spans="1:39" s="23" customFormat="1" ht="120" customHeight="1">
      <c r="A16" s="14">
        <v>7</v>
      </c>
      <c r="B16" s="34" t="s">
        <v>45</v>
      </c>
      <c r="C16" s="16"/>
      <c r="D16" s="17"/>
      <c r="E16" s="15">
        <v>26</v>
      </c>
      <c r="F16" s="15">
        <v>16</v>
      </c>
      <c r="G16" s="18">
        <v>6500</v>
      </c>
      <c r="H16" s="19">
        <v>4536</v>
      </c>
      <c r="I16" s="20">
        <f t="shared" si="17"/>
        <v>552</v>
      </c>
      <c r="J16" s="20">
        <v>0</v>
      </c>
      <c r="K16" s="20">
        <v>0</v>
      </c>
      <c r="L16" s="20">
        <v>0</v>
      </c>
      <c r="M16" s="20">
        <f t="shared" si="18"/>
        <v>11588</v>
      </c>
      <c r="N16" s="20">
        <f t="shared" si="19"/>
        <v>7131.0769230769229</v>
      </c>
      <c r="O16" s="20">
        <f t="shared" si="20"/>
        <v>55.71153846153846</v>
      </c>
      <c r="P16" s="20"/>
      <c r="Q16" s="20"/>
      <c r="R16" s="20">
        <f t="shared" si="21"/>
        <v>0</v>
      </c>
      <c r="S16" s="20"/>
      <c r="T16" s="38">
        <f t="shared" si="22"/>
        <v>7131.0769230769229</v>
      </c>
      <c r="U16" s="21">
        <v>0</v>
      </c>
      <c r="V16" s="22">
        <v>0</v>
      </c>
      <c r="W16" s="20">
        <v>0</v>
      </c>
      <c r="X16" s="21">
        <f t="shared" si="23"/>
        <v>0</v>
      </c>
      <c r="Y16" s="14">
        <f t="shared" si="24"/>
        <v>54</v>
      </c>
      <c r="Z16" s="20">
        <f t="shared" si="25"/>
        <v>6791</v>
      </c>
      <c r="AA16" s="20">
        <v>0</v>
      </c>
      <c r="AB16" s="20">
        <f t="shared" si="26"/>
        <v>54</v>
      </c>
      <c r="AC16" s="20">
        <f t="shared" si="27"/>
        <v>7077</v>
      </c>
      <c r="AD16" s="20"/>
      <c r="AE16" s="20">
        <v>0</v>
      </c>
      <c r="AF16" s="20">
        <f t="shared" si="28"/>
        <v>0</v>
      </c>
      <c r="AG16" s="20">
        <f t="shared" si="29"/>
        <v>0</v>
      </c>
      <c r="AH16" s="14">
        <f t="shared" si="30"/>
        <v>232</v>
      </c>
      <c r="AI16" s="20">
        <v>0</v>
      </c>
      <c r="AJ16" s="20"/>
      <c r="AK16" s="20"/>
      <c r="AL16" s="21">
        <f t="shared" si="31"/>
        <v>7363.0769230769229</v>
      </c>
      <c r="AM16" s="20"/>
    </row>
    <row r="17" spans="1:39" s="23" customFormat="1" ht="120" customHeight="1">
      <c r="A17" s="15"/>
      <c r="B17" s="34"/>
      <c r="C17" s="15"/>
      <c r="D17" s="15"/>
      <c r="E17" s="15">
        <f>SUM(E10:E14)</f>
        <v>130</v>
      </c>
      <c r="F17" s="15">
        <f t="shared" ref="F17:AL17" si="32">SUM(F10:F14)</f>
        <v>88</v>
      </c>
      <c r="G17" s="15">
        <f t="shared" si="32"/>
        <v>39500</v>
      </c>
      <c r="H17" s="15">
        <f t="shared" si="32"/>
        <v>23408</v>
      </c>
      <c r="I17" s="15">
        <f t="shared" si="32"/>
        <v>3146</v>
      </c>
      <c r="J17" s="15">
        <f t="shared" si="32"/>
        <v>0</v>
      </c>
      <c r="K17" s="15">
        <f t="shared" si="32"/>
        <v>0</v>
      </c>
      <c r="L17" s="15">
        <f t="shared" si="32"/>
        <v>0</v>
      </c>
      <c r="M17" s="15">
        <f t="shared" si="32"/>
        <v>66054</v>
      </c>
      <c r="N17" s="15">
        <f t="shared" si="32"/>
        <v>40781.307692307695</v>
      </c>
      <c r="O17" s="15">
        <f t="shared" si="32"/>
        <v>317.56730769230768</v>
      </c>
      <c r="P17" s="15">
        <f t="shared" si="32"/>
        <v>0</v>
      </c>
      <c r="Q17" s="15">
        <f t="shared" si="32"/>
        <v>0</v>
      </c>
      <c r="R17" s="15">
        <f t="shared" si="32"/>
        <v>0</v>
      </c>
      <c r="S17" s="15">
        <f t="shared" si="32"/>
        <v>0</v>
      </c>
      <c r="T17" s="34">
        <f t="shared" si="32"/>
        <v>40781.307692307695</v>
      </c>
      <c r="U17" s="15">
        <f t="shared" si="32"/>
        <v>0</v>
      </c>
      <c r="V17" s="15">
        <f t="shared" si="32"/>
        <v>0</v>
      </c>
      <c r="W17" s="15">
        <f t="shared" si="32"/>
        <v>0</v>
      </c>
      <c r="X17" s="15">
        <f t="shared" si="32"/>
        <v>600</v>
      </c>
      <c r="Y17" s="15">
        <f t="shared" si="32"/>
        <v>307</v>
      </c>
      <c r="Z17" s="15">
        <f t="shared" si="32"/>
        <v>38838</v>
      </c>
      <c r="AA17" s="15">
        <f t="shared" si="32"/>
        <v>4660</v>
      </c>
      <c r="AB17" s="15">
        <f t="shared" si="32"/>
        <v>5567</v>
      </c>
      <c r="AC17" s="15">
        <f t="shared" si="32"/>
        <v>35215</v>
      </c>
      <c r="AD17" s="15">
        <f t="shared" si="32"/>
        <v>0</v>
      </c>
      <c r="AE17" s="15">
        <f t="shared" si="32"/>
        <v>0</v>
      </c>
      <c r="AF17" s="15">
        <f t="shared" si="32"/>
        <v>0</v>
      </c>
      <c r="AG17" s="15">
        <f t="shared" si="32"/>
        <v>0</v>
      </c>
      <c r="AH17" s="15">
        <f t="shared" si="32"/>
        <v>1327</v>
      </c>
      <c r="AI17" s="15">
        <f t="shared" si="32"/>
        <v>5048.9400000000005</v>
      </c>
      <c r="AJ17" s="15">
        <f t="shared" si="32"/>
        <v>0</v>
      </c>
      <c r="AK17" s="15">
        <f t="shared" si="32"/>
        <v>0</v>
      </c>
      <c r="AL17" s="15">
        <f t="shared" si="32"/>
        <v>47157.247692307697</v>
      </c>
      <c r="AM17" s="24" t="e">
        <f>SUBTOTAL(9,#REF!)</f>
        <v>#REF!</v>
      </c>
    </row>
    <row r="18" spans="1:39"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37"/>
      <c r="U18" s="8"/>
      <c r="V18" s="10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</sheetData>
  <mergeCells count="1">
    <mergeCell ref="E9:F9"/>
  </mergeCells>
  <pageMargins left="0.15748031496062992" right="0.23622047244094491" top="0.27" bottom="0.74803149606299213" header="0.31496062992125984" footer="0.31496062992125984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2023-04-18T05:46:01Z</dcterms:modified>
</cp:coreProperties>
</file>