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AECE0FA7-23A5-4346-BB8F-EED01C095516}" xr6:coauthVersionLast="47" xr6:coauthVersionMax="47" xr10:uidLastSave="{00000000-0000-0000-0000-000000000000}"/>
  <bookViews>
    <workbookView xWindow="-110" yWindow="-110" windowWidth="19420" windowHeight="10300" firstSheet="184" activeTab="188" xr2:uid="{A5B1438D-DAE6-4EC1-B6C3-7DA4D1FE33D0}"/>
  </bookViews>
  <sheets>
    <sheet name="28.08.2023" sheetId="4" r:id="rId1"/>
    <sheet name="26.08.2023" sheetId="3" r:id="rId2"/>
    <sheet name="INSPECTION PLAN-QC 25.08.2023" sheetId="2" r:id="rId3"/>
    <sheet name="INSPECTION PLAN-QC" sheetId="1" r:id="rId4"/>
    <sheet name="02.09.2023" sheetId="5" r:id="rId5"/>
    <sheet name="03.09.2023 " sheetId="6" r:id="rId6"/>
    <sheet name="05.09.2023" sheetId="7" r:id="rId7"/>
    <sheet name="06.09.2023" sheetId="8" r:id="rId8"/>
    <sheet name="07.09.2023" sheetId="9" r:id="rId9"/>
    <sheet name="08.09.2023" sheetId="10" r:id="rId10"/>
    <sheet name="09.09.2023" sheetId="11" r:id="rId11"/>
    <sheet name="10.09.2023" sheetId="13" r:id="rId12"/>
    <sheet name="11.09.2023" sheetId="12" r:id="rId13"/>
    <sheet name="12.09.2023" sheetId="14" r:id="rId14"/>
    <sheet name="13.09.2023" sheetId="15" r:id="rId15"/>
    <sheet name="14.09.2023" sheetId="16" r:id="rId16"/>
    <sheet name="15.09.2023" sheetId="17" r:id="rId17"/>
    <sheet name="16.09.2023" sheetId="18" r:id="rId18"/>
    <sheet name="19.09.2023" sheetId="19" r:id="rId19"/>
    <sheet name="20.09.2023" sheetId="20" r:id="rId20"/>
    <sheet name="21.09.2023" sheetId="21" r:id="rId21"/>
    <sheet name="22.09.2023" sheetId="23" r:id="rId22"/>
    <sheet name="23.09.2023" sheetId="24" r:id="rId23"/>
    <sheet name="25.09.2023" sheetId="25" r:id="rId24"/>
    <sheet name="26.09.2023" sheetId="26" r:id="rId25"/>
    <sheet name="27.09.2023" sheetId="27" r:id="rId26"/>
    <sheet name="28.09.2023" sheetId="28" r:id="rId27"/>
    <sheet name="03.10.2023" sheetId="29" r:id="rId28"/>
    <sheet name="04.10.2023" sheetId="30" r:id="rId29"/>
    <sheet name="05.10.2023" sheetId="31" r:id="rId30"/>
    <sheet name="06.10.2023" sheetId="32" r:id="rId31"/>
    <sheet name="07.10.2023" sheetId="33" r:id="rId32"/>
    <sheet name="09.10.2023" sheetId="34" r:id="rId33"/>
    <sheet name="10.10.2023" sheetId="35" r:id="rId34"/>
    <sheet name="11.10.2023 " sheetId="36" r:id="rId35"/>
    <sheet name="12.10.2023" sheetId="37" r:id="rId36"/>
    <sheet name="13.10.2023" sheetId="38" r:id="rId37"/>
    <sheet name="14.10.2023" sheetId="39" r:id="rId38"/>
    <sheet name="16.10.2023" sheetId="40" r:id="rId39"/>
    <sheet name="17.10.2023" sheetId="41" r:id="rId40"/>
    <sheet name="18.10.2023" sheetId="42" r:id="rId41"/>
    <sheet name="19.10.2023" sheetId="43" r:id="rId42"/>
    <sheet name="20.10.2023" sheetId="44" r:id="rId43"/>
    <sheet name="21.10.2023" sheetId="45" r:id="rId44"/>
    <sheet name="25.10.2023" sheetId="46" r:id="rId45"/>
    <sheet name="26.10.2023" sheetId="47" r:id="rId46"/>
    <sheet name="27.10.2023" sheetId="48" r:id="rId47"/>
    <sheet name="28.10.2023" sheetId="49" r:id="rId48"/>
    <sheet name="30.10.2023" sheetId="50" r:id="rId49"/>
    <sheet name="31.10.2023" sheetId="51" r:id="rId50"/>
    <sheet name="02.11.2023" sheetId="52" r:id="rId51"/>
    <sheet name="03.11.2023" sheetId="53" r:id="rId52"/>
    <sheet name="04.11.2023" sheetId="54" r:id="rId53"/>
    <sheet name="06.11.2023" sheetId="55" r:id="rId54"/>
    <sheet name="07.11.2023" sheetId="56" r:id="rId55"/>
    <sheet name="08.11.2023" sheetId="57" r:id="rId56"/>
    <sheet name="09.11.2023" sheetId="58" r:id="rId57"/>
    <sheet name="10.11.2023" sheetId="59" r:id="rId58"/>
    <sheet name="11.11.2023" sheetId="60" r:id="rId59"/>
    <sheet name="13.11.2023" sheetId="61" r:id="rId60"/>
    <sheet name="15.11.2023" sheetId="62" r:id="rId61"/>
    <sheet name="16.11.2023" sheetId="63" r:id="rId62"/>
    <sheet name="17.11.2023" sheetId="64" r:id="rId63"/>
    <sheet name="18.11.2023" sheetId="65" r:id="rId64"/>
    <sheet name="20.11.2023" sheetId="66" r:id="rId65"/>
    <sheet name="21.11.2023" sheetId="67" r:id="rId66"/>
    <sheet name="22.11.2023" sheetId="68" r:id="rId67"/>
    <sheet name="23.11.2023" sheetId="69" r:id="rId68"/>
    <sheet name="24.11.2023" sheetId="70" r:id="rId69"/>
    <sheet name="25.11.2023" sheetId="71" r:id="rId70"/>
    <sheet name="27.11.2023" sheetId="72" r:id="rId71"/>
    <sheet name="28.11.2023" sheetId="73" r:id="rId72"/>
    <sheet name="29.11.2023" sheetId="74" r:id="rId73"/>
    <sheet name="30.11.2023" sheetId="75" r:id="rId74"/>
    <sheet name="02.12.2023" sheetId="76" r:id="rId75"/>
    <sheet name="04.12.2023" sheetId="77" r:id="rId76"/>
    <sheet name="05.12.2023" sheetId="78" r:id="rId77"/>
    <sheet name="06.12.2023" sheetId="79" r:id="rId78"/>
    <sheet name="07.12.2023" sheetId="80" r:id="rId79"/>
    <sheet name="08.12.2023" sheetId="81" r:id="rId80"/>
    <sheet name="09.12.2023" sheetId="82" r:id="rId81"/>
    <sheet name="11.12.2023" sheetId="83" r:id="rId82"/>
    <sheet name="12.12.2023" sheetId="84" r:id="rId83"/>
    <sheet name="13.12.2023" sheetId="85" r:id="rId84"/>
    <sheet name="14.12.2023" sheetId="86" r:id="rId85"/>
    <sheet name="15.12.2023" sheetId="87" r:id="rId86"/>
    <sheet name="16.12.2023" sheetId="88" r:id="rId87"/>
    <sheet name="18.12.2023" sheetId="89" r:id="rId88"/>
    <sheet name="19.12.2023" sheetId="90" r:id="rId89"/>
    <sheet name="20.12.2023" sheetId="91" r:id="rId90"/>
    <sheet name="21.12.2023" sheetId="92" r:id="rId91"/>
    <sheet name="22.12.2023" sheetId="93" r:id="rId92"/>
    <sheet name="23.12.2023" sheetId="94" r:id="rId93"/>
    <sheet name="25.12.2023" sheetId="95" r:id="rId94"/>
    <sheet name="26.12.2023" sheetId="96" r:id="rId95"/>
    <sheet name="27.12.2023" sheetId="97" r:id="rId96"/>
    <sheet name="28.12.2023" sheetId="98" r:id="rId97"/>
    <sheet name="29.12.2023" sheetId="99" r:id="rId98"/>
    <sheet name="30.12.2023" sheetId="100" r:id="rId99"/>
    <sheet name="04.01.2024" sheetId="101" r:id="rId100"/>
    <sheet name="05.01.2024" sheetId="102" r:id="rId101"/>
    <sheet name="06.01.2024" sheetId="103" r:id="rId102"/>
    <sheet name="08.01.2024" sheetId="104" r:id="rId103"/>
    <sheet name="09.01.2024" sheetId="105" r:id="rId104"/>
    <sheet name="10.01.2024" sheetId="106" r:id="rId105"/>
    <sheet name="11.01.2024" sheetId="107" r:id="rId106"/>
    <sheet name="12.01.2024" sheetId="108" r:id="rId107"/>
    <sheet name="13.01.2024" sheetId="109" r:id="rId108"/>
    <sheet name="16.01.2024" sheetId="110" r:id="rId109"/>
    <sheet name="17.01.2024" sheetId="111" r:id="rId110"/>
    <sheet name="18.01.2024" sheetId="112" r:id="rId111"/>
    <sheet name="19.01.2024" sheetId="113" r:id="rId112"/>
    <sheet name="22.01.2024" sheetId="114" r:id="rId113"/>
    <sheet name="23.01.2024" sheetId="115" r:id="rId114"/>
    <sheet name="24.01.2024" sheetId="116" r:id="rId115"/>
    <sheet name="25.01.2024" sheetId="117" r:id="rId116"/>
    <sheet name="27.01.2024" sheetId="118" r:id="rId117"/>
    <sheet name="29.01.2024" sheetId="119" r:id="rId118"/>
    <sheet name="30.01.2024" sheetId="120" r:id="rId119"/>
    <sheet name="31.01.2024" sheetId="121" r:id="rId120"/>
    <sheet name="02.02.2024" sheetId="122" r:id="rId121"/>
    <sheet name="03.02.2024" sheetId="123" r:id="rId122"/>
    <sheet name="05.02.2024" sheetId="124" r:id="rId123"/>
    <sheet name="06.02.2024" sheetId="125" r:id="rId124"/>
    <sheet name="07.02.2024" sheetId="126" r:id="rId125"/>
    <sheet name="08.02.2024" sheetId="127" r:id="rId126"/>
    <sheet name="09.02.2024" sheetId="128" r:id="rId127"/>
    <sheet name="10.02.2024" sheetId="129" r:id="rId128"/>
    <sheet name="12.02.2024" sheetId="130" r:id="rId129"/>
    <sheet name="13.02.2024" sheetId="131" r:id="rId130"/>
    <sheet name="14.02.2024" sheetId="132" r:id="rId131"/>
    <sheet name="15.02.2024" sheetId="133" r:id="rId132"/>
    <sheet name="16.02.2024" sheetId="134" r:id="rId133"/>
    <sheet name="17.02.2024" sheetId="135" r:id="rId134"/>
    <sheet name="19.02.2024" sheetId="136" r:id="rId135"/>
    <sheet name="20.02.2024" sheetId="137" r:id="rId136"/>
    <sheet name="21.02.2024" sheetId="138" r:id="rId137"/>
    <sheet name="22.02.2024" sheetId="139" r:id="rId138"/>
    <sheet name="23.02.2024" sheetId="140" r:id="rId139"/>
    <sheet name="24.02.2024" sheetId="141" r:id="rId140"/>
    <sheet name="26.02.2024" sheetId="142" r:id="rId141"/>
    <sheet name="27.02.2024" sheetId="143" r:id="rId142"/>
    <sheet name="28.02.2024" sheetId="144" r:id="rId143"/>
    <sheet name="29.02.2024" sheetId="146" r:id="rId144"/>
    <sheet name="01.03.2024" sheetId="145" r:id="rId145"/>
    <sheet name="02.03.2024" sheetId="147" r:id="rId146"/>
    <sheet name="04.03.2024 " sheetId="148" r:id="rId147"/>
    <sheet name="05.03.2023" sheetId="149" r:id="rId148"/>
    <sheet name="06.03.2024" sheetId="150" r:id="rId149"/>
    <sheet name="07.03.2024" sheetId="151" r:id="rId150"/>
    <sheet name="08.03.2024" sheetId="152" r:id="rId151"/>
    <sheet name="12.03.2024" sheetId="153" r:id="rId152"/>
    <sheet name="13.03.2024" sheetId="154" r:id="rId153"/>
    <sheet name="14.03.2024" sheetId="155" r:id="rId154"/>
    <sheet name="15.03.2024" sheetId="156" r:id="rId155"/>
    <sheet name="16.03.2024" sheetId="157" r:id="rId156"/>
    <sheet name="18.03.2024 " sheetId="158" r:id="rId157"/>
    <sheet name="19.03.2024" sheetId="159" r:id="rId158"/>
    <sheet name="20.03.2024" sheetId="160" r:id="rId159"/>
    <sheet name="21.03.2024" sheetId="161" r:id="rId160"/>
    <sheet name="23.03.2024" sheetId="162" r:id="rId161"/>
    <sheet name="25.03.2024" sheetId="163" r:id="rId162"/>
    <sheet name="26.03.2024" sheetId="164" r:id="rId163"/>
    <sheet name="27.03.2024" sheetId="165" r:id="rId164"/>
    <sheet name="28.03.2024" sheetId="166" r:id="rId165"/>
    <sheet name="29.03.2024" sheetId="167" r:id="rId166"/>
    <sheet name="30.03.2024" sheetId="168" r:id="rId167"/>
    <sheet name="02.04.2024" sheetId="169" r:id="rId168"/>
    <sheet name="03.04.2024" sheetId="170" r:id="rId169"/>
    <sheet name="04.04.2024 " sheetId="171" r:id="rId170"/>
    <sheet name="05.04.2024" sheetId="172" r:id="rId171"/>
    <sheet name="06.04.2024" sheetId="173" r:id="rId172"/>
    <sheet name="08.04.2024" sheetId="174" r:id="rId173"/>
    <sheet name="13.04.2024" sheetId="175" r:id="rId174"/>
    <sheet name="20.04.2024" sheetId="176" r:id="rId175"/>
    <sheet name="22.04.2024" sheetId="177" r:id="rId176"/>
    <sheet name="23.04.2024" sheetId="178" r:id="rId177"/>
    <sheet name="24.04.2024" sheetId="179" r:id="rId178"/>
    <sheet name="29.04.2024" sheetId="180" r:id="rId179"/>
    <sheet name="03.05.2024" sheetId="181" r:id="rId180"/>
    <sheet name="04.05.2024" sheetId="182" r:id="rId181"/>
    <sheet name="06.05.2024" sheetId="183" r:id="rId182"/>
    <sheet name="07.05.2024" sheetId="184" r:id="rId183"/>
    <sheet name="08.05.2024" sheetId="185" r:id="rId184"/>
    <sheet name="09.05.2024" sheetId="186" r:id="rId185"/>
    <sheet name="10.05.2024" sheetId="187" r:id="rId186"/>
    <sheet name="11.05.2024" sheetId="188" r:id="rId187"/>
    <sheet name="13.05.2024" sheetId="189" r:id="rId188"/>
    <sheet name="14.05.2024" sheetId="190" r:id="rId189"/>
    <sheet name="15" sheetId="191" r:id="rId190"/>
    <sheet name="WEIGTH SCALE" sheetId="22" state="hidden" r:id="rId191"/>
  </sheets>
  <externalReferences>
    <externalReference r:id="rId192"/>
    <externalReference r:id="rId193"/>
    <externalReference r:id="rId19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9" i="191" l="1"/>
  <c r="A123" i="191"/>
  <c r="A119" i="191"/>
  <c r="A106" i="191"/>
  <c r="A103" i="191"/>
  <c r="A94" i="191"/>
  <c r="A76" i="191"/>
  <c r="D67" i="191"/>
  <c r="A60" i="191"/>
  <c r="A25" i="191"/>
  <c r="C14" i="191"/>
  <c r="C13" i="191"/>
  <c r="C5" i="191"/>
  <c r="C149" i="191" s="1"/>
  <c r="C5" i="190"/>
  <c r="D150" i="190"/>
  <c r="A124" i="190"/>
  <c r="A120" i="190"/>
  <c r="A107" i="190"/>
  <c r="A104" i="190"/>
  <c r="A95" i="190"/>
  <c r="A77" i="190"/>
  <c r="D68" i="190"/>
  <c r="A61" i="190"/>
  <c r="A25" i="190"/>
  <c r="C14" i="190"/>
  <c r="C13" i="190"/>
  <c r="C150" i="190"/>
  <c r="D4" i="189"/>
  <c r="C5" i="189" l="1"/>
  <c r="C149" i="189"/>
  <c r="C13" i="189"/>
  <c r="D149" i="189"/>
  <c r="A123" i="189"/>
  <c r="A119" i="189"/>
  <c r="A106" i="189"/>
  <c r="A103" i="189"/>
  <c r="A94" i="189"/>
  <c r="A76" i="189"/>
  <c r="D67" i="189"/>
  <c r="A60" i="189"/>
  <c r="A25" i="189"/>
  <c r="C14" i="189"/>
  <c r="D67" i="188"/>
  <c r="D4" i="188"/>
  <c r="D5" i="188"/>
  <c r="D13" i="188"/>
  <c r="D11" i="188"/>
  <c r="D14" i="188"/>
  <c r="A123" i="188"/>
  <c r="A119" i="188"/>
  <c r="A106" i="188"/>
  <c r="A103" i="188"/>
  <c r="A94" i="188"/>
  <c r="A76" i="188"/>
  <c r="A60" i="188"/>
  <c r="A25" i="188"/>
  <c r="C14" i="188"/>
  <c r="C149" i="188" s="1"/>
  <c r="D11" i="187"/>
  <c r="A107" i="187"/>
  <c r="D4" i="187"/>
  <c r="A124" i="187"/>
  <c r="A120" i="187"/>
  <c r="A104" i="187"/>
  <c r="A94" i="187"/>
  <c r="A76" i="187"/>
  <c r="A60" i="187"/>
  <c r="A25" i="187"/>
  <c r="C14" i="187"/>
  <c r="C150" i="187" s="1"/>
  <c r="D11" i="186"/>
  <c r="D13" i="186"/>
  <c r="D5" i="186"/>
  <c r="D4" i="186"/>
  <c r="D149" i="188" l="1"/>
  <c r="D150" i="187"/>
  <c r="D150" i="186"/>
  <c r="C150" i="186"/>
  <c r="A124" i="186"/>
  <c r="A120" i="186"/>
  <c r="A107" i="186"/>
  <c r="A104" i="186"/>
  <c r="A94" i="186"/>
  <c r="A76" i="186"/>
  <c r="A60" i="186"/>
  <c r="A25" i="186"/>
  <c r="C14" i="186"/>
  <c r="C11" i="186"/>
  <c r="D150" i="185"/>
  <c r="C150" i="185"/>
  <c r="A124" i="185"/>
  <c r="A120" i="185"/>
  <c r="A107" i="185"/>
  <c r="A104" i="185"/>
  <c r="A94" i="185"/>
  <c r="A76" i="185"/>
  <c r="A60" i="185"/>
  <c r="A25" i="185"/>
  <c r="C14" i="185"/>
  <c r="C11" i="185"/>
  <c r="D150" i="184"/>
  <c r="C150" i="184"/>
  <c r="A124" i="184"/>
  <c r="A120" i="184"/>
  <c r="A107" i="184"/>
  <c r="A104" i="184"/>
  <c r="A94" i="184"/>
  <c r="A76" i="184"/>
  <c r="A60" i="184"/>
  <c r="A25" i="184"/>
  <c r="C14" i="184"/>
  <c r="C11" i="184"/>
  <c r="D150" i="183"/>
  <c r="A124" i="183"/>
  <c r="A120" i="183"/>
  <c r="A107" i="183"/>
  <c r="A104" i="183"/>
  <c r="A94" i="183"/>
  <c r="A76" i="183"/>
  <c r="A60" i="183"/>
  <c r="A25" i="183"/>
  <c r="C14" i="183"/>
  <c r="C11" i="183"/>
  <c r="C150" i="183" s="1"/>
  <c r="C11" i="182"/>
  <c r="D150" i="182"/>
  <c r="A124" i="182"/>
  <c r="A120" i="182"/>
  <c r="A107" i="182"/>
  <c r="A104" i="182"/>
  <c r="A94" i="182"/>
  <c r="A76" i="182"/>
  <c r="A60" i="182"/>
  <c r="A25" i="182"/>
  <c r="C14" i="182"/>
  <c r="D150" i="181"/>
  <c r="A124" i="181"/>
  <c r="A120" i="181"/>
  <c r="A107" i="181"/>
  <c r="A104" i="181"/>
  <c r="A94" i="181"/>
  <c r="A76" i="181"/>
  <c r="A60" i="181"/>
  <c r="A25" i="181"/>
  <c r="C14" i="181"/>
  <c r="C150" i="181" s="1"/>
  <c r="D150" i="180"/>
  <c r="A124" i="180"/>
  <c r="A120" i="180"/>
  <c r="A107" i="180"/>
  <c r="A104" i="180"/>
  <c r="A94" i="180"/>
  <c r="A76" i="180"/>
  <c r="A60" i="180"/>
  <c r="A25" i="180"/>
  <c r="C14" i="180"/>
  <c r="C150" i="180" s="1"/>
  <c r="D150" i="179"/>
  <c r="A124" i="179"/>
  <c r="A120" i="179"/>
  <c r="A107" i="179"/>
  <c r="A104" i="179"/>
  <c r="A94" i="179"/>
  <c r="A76" i="179"/>
  <c r="A60" i="179"/>
  <c r="A25" i="179"/>
  <c r="C14" i="179"/>
  <c r="C150" i="179" s="1"/>
  <c r="D150" i="178"/>
  <c r="C150" i="178"/>
  <c r="A124" i="178"/>
  <c r="A120" i="178"/>
  <c r="A107" i="178"/>
  <c r="A104" i="178"/>
  <c r="A94" i="178"/>
  <c r="A76" i="178"/>
  <c r="A60" i="178"/>
  <c r="A25" i="178"/>
  <c r="C14" i="178"/>
  <c r="D150" i="177"/>
  <c r="A124" i="177"/>
  <c r="A120" i="177"/>
  <c r="A107" i="177"/>
  <c r="A104" i="177"/>
  <c r="A94" i="177"/>
  <c r="A76" i="177"/>
  <c r="A60" i="177"/>
  <c r="A25" i="177"/>
  <c r="C14" i="177"/>
  <c r="C150" i="177" s="1"/>
  <c r="D148" i="176"/>
  <c r="A124" i="176"/>
  <c r="A120" i="176"/>
  <c r="A107" i="176"/>
  <c r="A104" i="176"/>
  <c r="A94" i="176"/>
  <c r="C88" i="176"/>
  <c r="A76" i="176"/>
  <c r="A60" i="176"/>
  <c r="A25" i="176"/>
  <c r="C14" i="176"/>
  <c r="C148" i="176" s="1"/>
  <c r="C88" i="175"/>
  <c r="D78" i="175"/>
  <c r="D148" i="175" s="1"/>
  <c r="A124" i="175"/>
  <c r="A120" i="175"/>
  <c r="A107" i="175"/>
  <c r="A104" i="175"/>
  <c r="A94" i="175"/>
  <c r="A76" i="175"/>
  <c r="A60" i="175"/>
  <c r="A25" i="175"/>
  <c r="C14" i="175"/>
  <c r="C148" i="175" s="1"/>
  <c r="C88" i="174"/>
  <c r="A124" i="174"/>
  <c r="A120" i="174"/>
  <c r="A107" i="174"/>
  <c r="A104" i="174"/>
  <c r="A94" i="174"/>
  <c r="A76" i="174"/>
  <c r="A60" i="174"/>
  <c r="D38" i="174"/>
  <c r="D147" i="174" s="1"/>
  <c r="A25" i="174"/>
  <c r="C14" i="174"/>
  <c r="C147" i="174" s="1"/>
  <c r="C147" i="173"/>
  <c r="A124" i="173"/>
  <c r="A120" i="173"/>
  <c r="A107" i="173"/>
  <c r="A104" i="173"/>
  <c r="A94" i="173"/>
  <c r="A76" i="173"/>
  <c r="A60" i="173"/>
  <c r="D38" i="173"/>
  <c r="D147" i="173"/>
  <c r="A25" i="173"/>
  <c r="C14" i="173"/>
  <c r="D38" i="172"/>
  <c r="A124" i="172"/>
  <c r="A120" i="172"/>
  <c r="A107" i="172"/>
  <c r="A104" i="172"/>
  <c r="A94" i="172"/>
  <c r="A76" i="172"/>
  <c r="A60" i="172"/>
  <c r="D32" i="172"/>
  <c r="D147" i="172" s="1"/>
  <c r="A25" i="172"/>
  <c r="C14" i="172"/>
  <c r="C147" i="172" s="1"/>
  <c r="A124" i="171"/>
  <c r="A120" i="171"/>
  <c r="A107" i="171"/>
  <c r="A104" i="171"/>
  <c r="A94" i="171"/>
  <c r="A76" i="171"/>
  <c r="A60" i="171"/>
  <c r="D32" i="171"/>
  <c r="D147" i="171" s="1"/>
  <c r="A25" i="171"/>
  <c r="C14" i="171"/>
  <c r="C147" i="171" s="1"/>
  <c r="D147" i="170"/>
  <c r="C147" i="170"/>
  <c r="A124" i="170"/>
  <c r="A120" i="170"/>
  <c r="A107" i="170"/>
  <c r="A104" i="170"/>
  <c r="A94" i="170"/>
  <c r="A76" i="170"/>
  <c r="A60" i="170"/>
  <c r="D32" i="170"/>
  <c r="A25" i="170"/>
  <c r="C14" i="170"/>
  <c r="D32" i="169"/>
  <c r="D147" i="169" s="1"/>
  <c r="C147" i="169"/>
  <c r="A124" i="169"/>
  <c r="A120" i="169"/>
  <c r="A107" i="169"/>
  <c r="A104" i="169"/>
  <c r="A94" i="169"/>
  <c r="A76" i="169"/>
  <c r="A60" i="169"/>
  <c r="A25" i="169"/>
  <c r="C14" i="169"/>
  <c r="D147" i="168"/>
  <c r="C147" i="168"/>
  <c r="A124" i="168"/>
  <c r="A120" i="168"/>
  <c r="A107" i="168"/>
  <c r="A104" i="168"/>
  <c r="A94" i="168"/>
  <c r="A76" i="168"/>
  <c r="A60" i="168"/>
  <c r="D32" i="168"/>
  <c r="A25" i="168"/>
  <c r="C14" i="168"/>
  <c r="D35" i="167"/>
  <c r="A124" i="167"/>
  <c r="A120" i="167"/>
  <c r="A107" i="167"/>
  <c r="A104" i="167"/>
  <c r="A94" i="167"/>
  <c r="A76" i="167"/>
  <c r="A60" i="167"/>
  <c r="D32" i="167"/>
  <c r="D147" i="167" s="1"/>
  <c r="A25" i="167"/>
  <c r="C14" i="167"/>
  <c r="C147" i="167" s="1"/>
  <c r="D147" i="166"/>
  <c r="C147" i="166"/>
  <c r="A124" i="166"/>
  <c r="A120" i="166"/>
  <c r="A107" i="166"/>
  <c r="A104" i="166"/>
  <c r="A94" i="166"/>
  <c r="A76" i="166"/>
  <c r="A60" i="166"/>
  <c r="D32" i="166"/>
  <c r="A25" i="166"/>
  <c r="C14" i="166"/>
  <c r="C13" i="165"/>
  <c r="A124" i="165"/>
  <c r="A120" i="165"/>
  <c r="A107" i="165"/>
  <c r="A104" i="165"/>
  <c r="A94" i="165"/>
  <c r="A76" i="165"/>
  <c r="A60" i="165"/>
  <c r="D32" i="165"/>
  <c r="D147" i="165" s="1"/>
  <c r="A25" i="165"/>
  <c r="C14" i="165"/>
  <c r="D95" i="164"/>
  <c r="A124" i="164"/>
  <c r="A120" i="164"/>
  <c r="A107" i="164"/>
  <c r="A104" i="164"/>
  <c r="A94" i="164"/>
  <c r="A76" i="164"/>
  <c r="A60" i="164"/>
  <c r="D32" i="164"/>
  <c r="D146" i="164" s="1"/>
  <c r="A25" i="164"/>
  <c r="C14" i="164"/>
  <c r="C146" i="164" s="1"/>
  <c r="D146" i="163"/>
  <c r="C146" i="163"/>
  <c r="A124" i="163"/>
  <c r="C123" i="163"/>
  <c r="A120" i="163"/>
  <c r="A107" i="163"/>
  <c r="A104" i="163"/>
  <c r="A94" i="163"/>
  <c r="A76" i="163"/>
  <c r="A60" i="163"/>
  <c r="D32" i="163"/>
  <c r="A25" i="163"/>
  <c r="C14" i="163"/>
  <c r="C123" i="162"/>
  <c r="A124" i="162"/>
  <c r="A120" i="162"/>
  <c r="A107" i="162"/>
  <c r="A104" i="162"/>
  <c r="A94" i="162"/>
  <c r="A76" i="162"/>
  <c r="A60" i="162"/>
  <c r="D32" i="162"/>
  <c r="D146" i="162" s="1"/>
  <c r="A25" i="162"/>
  <c r="C14" i="162"/>
  <c r="D146" i="161"/>
  <c r="C146" i="161"/>
  <c r="A124" i="161"/>
  <c r="A120" i="161"/>
  <c r="A107" i="161"/>
  <c r="A104" i="161"/>
  <c r="A94" i="161"/>
  <c r="A76" i="161"/>
  <c r="A60" i="161"/>
  <c r="D32" i="161"/>
  <c r="A25" i="161"/>
  <c r="C14" i="161"/>
  <c r="A124" i="160"/>
  <c r="A120" i="160"/>
  <c r="A107" i="160"/>
  <c r="A104" i="160"/>
  <c r="A94" i="160"/>
  <c r="A76" i="160"/>
  <c r="A60" i="160"/>
  <c r="D32" i="160"/>
  <c r="D146" i="160" s="1"/>
  <c r="A25" i="160"/>
  <c r="C14" i="160"/>
  <c r="C146" i="160" s="1"/>
  <c r="D145" i="159"/>
  <c r="C145" i="159"/>
  <c r="A124" i="159"/>
  <c r="A120" i="159"/>
  <c r="A107" i="159"/>
  <c r="A104" i="159"/>
  <c r="A94" i="159"/>
  <c r="A76" i="159"/>
  <c r="A60" i="159"/>
  <c r="D32" i="159"/>
  <c r="A25" i="159"/>
  <c r="C14" i="159"/>
  <c r="C14" i="158"/>
  <c r="D32" i="158"/>
  <c r="D145" i="158"/>
  <c r="C145" i="158"/>
  <c r="A124" i="158"/>
  <c r="A120" i="158"/>
  <c r="A107" i="158"/>
  <c r="A104" i="158"/>
  <c r="A94" i="158"/>
  <c r="A76" i="158"/>
  <c r="A60" i="158"/>
  <c r="A25" i="158"/>
  <c r="C14" i="157"/>
  <c r="C145" i="157" s="1"/>
  <c r="A124" i="157"/>
  <c r="A120" i="157"/>
  <c r="A107" i="157"/>
  <c r="A104" i="157"/>
  <c r="A94" i="157"/>
  <c r="A76" i="157"/>
  <c r="A60" i="157"/>
  <c r="D32" i="157"/>
  <c r="D145" i="157" s="1"/>
  <c r="A25" i="157"/>
  <c r="D35" i="156"/>
  <c r="D32" i="156"/>
  <c r="D144" i="156"/>
  <c r="A123" i="156"/>
  <c r="A119" i="156"/>
  <c r="A106" i="156"/>
  <c r="A103" i="156"/>
  <c r="A94" i="156"/>
  <c r="A76" i="156"/>
  <c r="A60" i="156"/>
  <c r="A25" i="156"/>
  <c r="C14" i="156"/>
  <c r="C144" i="156"/>
  <c r="C5" i="155"/>
  <c r="C11" i="155"/>
  <c r="C14" i="155"/>
  <c r="D144" i="155"/>
  <c r="A123" i="155"/>
  <c r="A119" i="155"/>
  <c r="A106" i="155"/>
  <c r="A103" i="155"/>
  <c r="A94" i="155"/>
  <c r="C85" i="155"/>
  <c r="A76" i="155"/>
  <c r="A60" i="155"/>
  <c r="A25" i="155"/>
  <c r="C144" i="155"/>
  <c r="A123" i="154"/>
  <c r="A119" i="154"/>
  <c r="A106" i="154"/>
  <c r="A103" i="154"/>
  <c r="A94" i="154"/>
  <c r="C85" i="154"/>
  <c r="D144" i="154"/>
  <c r="A76" i="154"/>
  <c r="A60" i="154"/>
  <c r="A25" i="154"/>
  <c r="C14" i="154"/>
  <c r="C11" i="154"/>
  <c r="C5" i="154"/>
  <c r="C144" i="154" s="1"/>
  <c r="D83" i="153"/>
  <c r="A123" i="153"/>
  <c r="A119" i="153"/>
  <c r="A106" i="153"/>
  <c r="A103" i="153"/>
  <c r="A94" i="153"/>
  <c r="C85" i="153"/>
  <c r="C80" i="153"/>
  <c r="A76" i="153"/>
  <c r="A60" i="153"/>
  <c r="A25" i="153"/>
  <c r="C14" i="153"/>
  <c r="C11" i="153"/>
  <c r="D144" i="153"/>
  <c r="C5" i="153"/>
  <c r="C144" i="153" s="1"/>
  <c r="D83" i="152"/>
  <c r="D144" i="152" s="1"/>
  <c r="D5" i="152"/>
  <c r="A123" i="152"/>
  <c r="A119" i="152"/>
  <c r="A106" i="152"/>
  <c r="A103" i="152"/>
  <c r="A94" i="152"/>
  <c r="C85" i="152"/>
  <c r="C80" i="152"/>
  <c r="A76" i="152"/>
  <c r="A60" i="152"/>
  <c r="A25" i="152"/>
  <c r="C14" i="152"/>
  <c r="C11" i="152"/>
  <c r="C5" i="152"/>
  <c r="C144" i="152" s="1"/>
  <c r="A123" i="151"/>
  <c r="A119" i="151"/>
  <c r="A106" i="151"/>
  <c r="A103" i="151"/>
  <c r="A94" i="151"/>
  <c r="C85" i="151"/>
  <c r="C80" i="151"/>
  <c r="A76" i="151"/>
  <c r="A60" i="151"/>
  <c r="A25" i="151"/>
  <c r="C14" i="151"/>
  <c r="C11" i="151"/>
  <c r="D5" i="151"/>
  <c r="D144" i="151" s="1"/>
  <c r="C5" i="151"/>
  <c r="C144" i="151" s="1"/>
  <c r="D5" i="150"/>
  <c r="C150" i="182" l="1"/>
  <c r="C147" i="165"/>
  <c r="C146" i="162"/>
  <c r="C14" i="150"/>
  <c r="D144" i="150" l="1"/>
  <c r="A123" i="150"/>
  <c r="A119" i="150"/>
  <c r="A106" i="150"/>
  <c r="A103" i="150"/>
  <c r="A94" i="150"/>
  <c r="C85" i="150"/>
  <c r="C80" i="150"/>
  <c r="A76" i="150"/>
  <c r="A60" i="150"/>
  <c r="A25" i="150"/>
  <c r="C11" i="150"/>
  <c r="C5" i="150"/>
  <c r="C144" i="150" s="1"/>
  <c r="C5" i="149"/>
  <c r="A123" i="149"/>
  <c r="A119" i="149"/>
  <c r="A106" i="149"/>
  <c r="A103" i="149"/>
  <c r="A94" i="149"/>
  <c r="C85" i="149"/>
  <c r="C80" i="149"/>
  <c r="D144" i="149"/>
  <c r="A76" i="149"/>
  <c r="A60" i="149"/>
  <c r="A25" i="149"/>
  <c r="C14" i="149"/>
  <c r="C11" i="149"/>
  <c r="C85" i="147"/>
  <c r="C85" i="148"/>
  <c r="A122" i="148"/>
  <c r="A119" i="148"/>
  <c r="A106" i="148"/>
  <c r="A103" i="148"/>
  <c r="A94" i="148"/>
  <c r="C80" i="148"/>
  <c r="D78" i="148"/>
  <c r="D143" i="148" s="1"/>
  <c r="A76" i="148"/>
  <c r="A60" i="148"/>
  <c r="A25" i="148"/>
  <c r="C14" i="148"/>
  <c r="C11" i="148"/>
  <c r="C5" i="148"/>
  <c r="D78" i="147"/>
  <c r="A122" i="147"/>
  <c r="A119" i="147"/>
  <c r="A106" i="147"/>
  <c r="A103" i="147"/>
  <c r="A94" i="147"/>
  <c r="C80" i="147"/>
  <c r="A76" i="147"/>
  <c r="A60" i="147"/>
  <c r="D143" i="147"/>
  <c r="A25" i="147"/>
  <c r="C14" i="147"/>
  <c r="C11" i="147"/>
  <c r="C5" i="147"/>
  <c r="C143" i="147" s="1"/>
  <c r="D143" i="145"/>
  <c r="D143" i="146"/>
  <c r="A121" i="146"/>
  <c r="A118" i="146"/>
  <c r="A105" i="146"/>
  <c r="A102" i="146"/>
  <c r="A93" i="146"/>
  <c r="C79" i="146"/>
  <c r="A75" i="146"/>
  <c r="A59" i="146"/>
  <c r="A25" i="146"/>
  <c r="C14" i="146"/>
  <c r="C11" i="146"/>
  <c r="C10" i="146"/>
  <c r="C5" i="146"/>
  <c r="C143" i="146" s="1"/>
  <c r="D32" i="145"/>
  <c r="A122" i="145"/>
  <c r="A119" i="145"/>
  <c r="A106" i="145"/>
  <c r="A103" i="145"/>
  <c r="A94" i="145"/>
  <c r="A76" i="145"/>
  <c r="A60" i="145"/>
  <c r="A25" i="145"/>
  <c r="D143" i="144"/>
  <c r="A121" i="144"/>
  <c r="A118" i="144"/>
  <c r="A105" i="144"/>
  <c r="A102" i="144"/>
  <c r="A93" i="144"/>
  <c r="C79" i="144"/>
  <c r="A75" i="144"/>
  <c r="A59" i="144"/>
  <c r="A25" i="144"/>
  <c r="C14" i="144"/>
  <c r="C11" i="144"/>
  <c r="C10" i="144"/>
  <c r="C5" i="144"/>
  <c r="C143" i="144" s="1"/>
  <c r="D143" i="143"/>
  <c r="A121" i="143"/>
  <c r="A118" i="143"/>
  <c r="A105" i="143"/>
  <c r="A102" i="143"/>
  <c r="A93" i="143"/>
  <c r="C79" i="143"/>
  <c r="A75" i="143"/>
  <c r="A59" i="143"/>
  <c r="A25" i="143"/>
  <c r="C14" i="143"/>
  <c r="C11" i="143"/>
  <c r="C10" i="143"/>
  <c r="C5" i="143"/>
  <c r="C143" i="143" s="1"/>
  <c r="D143" i="142"/>
  <c r="A121" i="142"/>
  <c r="A118" i="142"/>
  <c r="A105" i="142"/>
  <c r="A102" i="142"/>
  <c r="A93" i="142"/>
  <c r="C79" i="142"/>
  <c r="A75" i="142"/>
  <c r="A59" i="142"/>
  <c r="A25" i="142"/>
  <c r="C14" i="142"/>
  <c r="C11" i="142"/>
  <c r="C10" i="142"/>
  <c r="C5" i="142"/>
  <c r="C143" i="142" s="1"/>
  <c r="D143" i="141"/>
  <c r="A121" i="141"/>
  <c r="A118" i="141"/>
  <c r="A105" i="141"/>
  <c r="A102" i="141"/>
  <c r="A93" i="141"/>
  <c r="C79" i="141"/>
  <c r="A75" i="141"/>
  <c r="A59" i="141"/>
  <c r="A25" i="141"/>
  <c r="C14" i="141"/>
  <c r="C11" i="141"/>
  <c r="C10" i="141"/>
  <c r="C5" i="141"/>
  <c r="C143" i="141" s="1"/>
  <c r="D143" i="140"/>
  <c r="A121" i="140"/>
  <c r="A118" i="140"/>
  <c r="A105" i="140"/>
  <c r="A102" i="140"/>
  <c r="A93" i="140"/>
  <c r="C86" i="140"/>
  <c r="C79" i="140"/>
  <c r="A75" i="140"/>
  <c r="A59" i="140"/>
  <c r="A25" i="140"/>
  <c r="C14" i="140"/>
  <c r="C11" i="140"/>
  <c r="C10" i="140"/>
  <c r="C5" i="140"/>
  <c r="C143" i="140" s="1"/>
  <c r="D143" i="139"/>
  <c r="C124" i="139"/>
  <c r="A121" i="139"/>
  <c r="A118" i="139"/>
  <c r="A105" i="139"/>
  <c r="A102" i="139"/>
  <c r="A93" i="139"/>
  <c r="C86" i="139"/>
  <c r="C79" i="139"/>
  <c r="A75" i="139"/>
  <c r="A59" i="139"/>
  <c r="A25" i="139"/>
  <c r="C14" i="139"/>
  <c r="C11" i="139"/>
  <c r="C10" i="139"/>
  <c r="C5" i="139"/>
  <c r="D142" i="138"/>
  <c r="C124" i="138"/>
  <c r="A121" i="138"/>
  <c r="A118" i="138"/>
  <c r="A105" i="138"/>
  <c r="A102" i="138"/>
  <c r="A93" i="138"/>
  <c r="C86" i="138"/>
  <c r="C79" i="138"/>
  <c r="A75" i="138"/>
  <c r="A59" i="138"/>
  <c r="A25" i="138"/>
  <c r="C14" i="138"/>
  <c r="C11" i="138"/>
  <c r="C10" i="138"/>
  <c r="C5" i="138"/>
  <c r="C142" i="138" s="1"/>
  <c r="C79" i="137"/>
  <c r="C79" i="136"/>
  <c r="C14" i="136"/>
  <c r="C14" i="137"/>
  <c r="D142" i="137"/>
  <c r="C124" i="137"/>
  <c r="A121" i="137"/>
  <c r="A118" i="137"/>
  <c r="A105" i="137"/>
  <c r="A102" i="137"/>
  <c r="A93" i="137"/>
  <c r="C86" i="137"/>
  <c r="A75" i="137"/>
  <c r="A59" i="137"/>
  <c r="A25" i="137"/>
  <c r="C11" i="137"/>
  <c r="C10" i="137"/>
  <c r="C5" i="137"/>
  <c r="C86" i="135"/>
  <c r="D142" i="136"/>
  <c r="C124" i="136"/>
  <c r="A121" i="136"/>
  <c r="A118" i="136"/>
  <c r="A105" i="136"/>
  <c r="A102" i="136"/>
  <c r="A93" i="136"/>
  <c r="A75" i="136"/>
  <c r="A59" i="136"/>
  <c r="A25" i="136"/>
  <c r="C11" i="136"/>
  <c r="C10" i="136"/>
  <c r="C5" i="136"/>
  <c r="D142" i="135"/>
  <c r="C124" i="135"/>
  <c r="A121" i="135"/>
  <c r="A118" i="135"/>
  <c r="A105" i="135"/>
  <c r="A102" i="135"/>
  <c r="A93" i="135"/>
  <c r="C79" i="135"/>
  <c r="A75" i="135"/>
  <c r="A59" i="135"/>
  <c r="A25" i="135"/>
  <c r="C14" i="135"/>
  <c r="C11" i="135"/>
  <c r="C10" i="135"/>
  <c r="C5" i="135"/>
  <c r="D142" i="134"/>
  <c r="C124" i="134"/>
  <c r="A121" i="134"/>
  <c r="A118" i="134"/>
  <c r="A105" i="134"/>
  <c r="A102" i="134"/>
  <c r="A93" i="134"/>
  <c r="C86" i="134"/>
  <c r="C79" i="134"/>
  <c r="A75" i="134"/>
  <c r="A59" i="134"/>
  <c r="A25" i="134"/>
  <c r="C14" i="134"/>
  <c r="C142" i="134" s="1"/>
  <c r="C11" i="134"/>
  <c r="C10" i="134"/>
  <c r="C5" i="134"/>
  <c r="D142" i="133"/>
  <c r="C124" i="133"/>
  <c r="A121" i="133"/>
  <c r="A118" i="133"/>
  <c r="A105" i="133"/>
  <c r="A102" i="133"/>
  <c r="A93" i="133"/>
  <c r="C86" i="133"/>
  <c r="C79" i="133"/>
  <c r="A75" i="133"/>
  <c r="A59" i="133"/>
  <c r="A25" i="133"/>
  <c r="C14" i="133"/>
  <c r="C11" i="133"/>
  <c r="C10" i="133"/>
  <c r="C5" i="133"/>
  <c r="C142" i="133" s="1"/>
  <c r="D142" i="132"/>
  <c r="C124" i="132"/>
  <c r="A121" i="132"/>
  <c r="A118" i="132"/>
  <c r="A105" i="132"/>
  <c r="A102" i="132"/>
  <c r="A93" i="132"/>
  <c r="C86" i="132"/>
  <c r="C79" i="132"/>
  <c r="A75" i="132"/>
  <c r="A59" i="132"/>
  <c r="A25" i="132"/>
  <c r="C14" i="132"/>
  <c r="C11" i="132"/>
  <c r="C10" i="132"/>
  <c r="C5" i="132"/>
  <c r="C142" i="132" s="1"/>
  <c r="D142" i="131"/>
  <c r="C124" i="131"/>
  <c r="A121" i="131"/>
  <c r="A118" i="131"/>
  <c r="A105" i="131"/>
  <c r="A102" i="131"/>
  <c r="A93" i="131"/>
  <c r="C86" i="131"/>
  <c r="C79" i="131"/>
  <c r="A75" i="131"/>
  <c r="A59" i="131"/>
  <c r="A25" i="131"/>
  <c r="C14" i="131"/>
  <c r="C11" i="131"/>
  <c r="C10" i="131"/>
  <c r="C5" i="131"/>
  <c r="C142" i="131" s="1"/>
  <c r="D142" i="130"/>
  <c r="C124" i="130"/>
  <c r="A121" i="130"/>
  <c r="A118" i="130"/>
  <c r="A105" i="130"/>
  <c r="A102" i="130"/>
  <c r="A93" i="130"/>
  <c r="C86" i="130"/>
  <c r="C79" i="130"/>
  <c r="A75" i="130"/>
  <c r="A59" i="130"/>
  <c r="A25" i="130"/>
  <c r="C14" i="130"/>
  <c r="C11" i="130"/>
  <c r="C10" i="130"/>
  <c r="C142" i="130" s="1"/>
  <c r="C5" i="130"/>
  <c r="C124" i="129"/>
  <c r="C9" i="128"/>
  <c r="D142" i="129"/>
  <c r="A121" i="129"/>
  <c r="A118" i="129"/>
  <c r="A105" i="129"/>
  <c r="A102" i="129"/>
  <c r="A93" i="129"/>
  <c r="C86" i="129"/>
  <c r="C79" i="129"/>
  <c r="A75" i="129"/>
  <c r="A59" i="129"/>
  <c r="A25" i="129"/>
  <c r="C14" i="129"/>
  <c r="C11" i="129"/>
  <c r="C10" i="129"/>
  <c r="C5" i="129"/>
  <c r="C142" i="129" s="1"/>
  <c r="D142" i="128"/>
  <c r="A121" i="128"/>
  <c r="A118" i="128"/>
  <c r="A105" i="128"/>
  <c r="A102" i="128"/>
  <c r="A93" i="128"/>
  <c r="C86" i="128"/>
  <c r="C79" i="128"/>
  <c r="A75" i="128"/>
  <c r="A59" i="128"/>
  <c r="A25" i="128"/>
  <c r="C14" i="128"/>
  <c r="C11" i="128"/>
  <c r="C10" i="128"/>
  <c r="C5" i="128"/>
  <c r="C14" i="127"/>
  <c r="C11" i="127"/>
  <c r="C10" i="127"/>
  <c r="C5" i="127"/>
  <c r="D142" i="127"/>
  <c r="A121" i="127"/>
  <c r="A118" i="127"/>
  <c r="A105" i="127"/>
  <c r="A102" i="127"/>
  <c r="A93" i="127"/>
  <c r="C86" i="127"/>
  <c r="C79" i="127"/>
  <c r="A75" i="127"/>
  <c r="A59" i="127"/>
  <c r="A25" i="127"/>
  <c r="C88" i="126"/>
  <c r="D142" i="126"/>
  <c r="A121" i="126"/>
  <c r="A118" i="126"/>
  <c r="A105" i="126"/>
  <c r="A102" i="126"/>
  <c r="A93" i="126"/>
  <c r="C86" i="126"/>
  <c r="C79" i="126"/>
  <c r="A75" i="126"/>
  <c r="A59" i="126"/>
  <c r="A25" i="126"/>
  <c r="C142" i="126"/>
  <c r="C79" i="125"/>
  <c r="C11" i="125"/>
  <c r="C10" i="125"/>
  <c r="D142" i="125"/>
  <c r="A121" i="125"/>
  <c r="A118" i="125"/>
  <c r="A105" i="125"/>
  <c r="A102" i="125"/>
  <c r="A93" i="125"/>
  <c r="C86" i="125"/>
  <c r="A75" i="125"/>
  <c r="A59" i="125"/>
  <c r="A25" i="125"/>
  <c r="C14" i="125"/>
  <c r="C13" i="125"/>
  <c r="D142" i="124"/>
  <c r="A121" i="124"/>
  <c r="A118" i="124"/>
  <c r="A105" i="124"/>
  <c r="A102" i="124"/>
  <c r="A93" i="124"/>
  <c r="C86" i="124"/>
  <c r="C79" i="124"/>
  <c r="A75" i="124"/>
  <c r="A59" i="124"/>
  <c r="A25" i="124"/>
  <c r="C14" i="124"/>
  <c r="C13" i="124"/>
  <c r="C11" i="124"/>
  <c r="C10" i="124"/>
  <c r="C142" i="124" s="1"/>
  <c r="D4" i="124"/>
  <c r="D142" i="123"/>
  <c r="A121" i="123"/>
  <c r="A118" i="123"/>
  <c r="A105" i="123"/>
  <c r="A102" i="123"/>
  <c r="A93" i="123"/>
  <c r="C86" i="123"/>
  <c r="C79" i="123"/>
  <c r="A75" i="123"/>
  <c r="A59" i="123"/>
  <c r="A25" i="123"/>
  <c r="C14" i="123"/>
  <c r="C13" i="123"/>
  <c r="C11" i="123"/>
  <c r="C10" i="123"/>
  <c r="C142" i="123" s="1"/>
  <c r="D4" i="123"/>
  <c r="C79" i="122"/>
  <c r="D4" i="122"/>
  <c r="D142" i="122"/>
  <c r="A121" i="122"/>
  <c r="A118" i="122"/>
  <c r="A105" i="122"/>
  <c r="A102" i="122"/>
  <c r="A93" i="122"/>
  <c r="C86" i="122"/>
  <c r="A75" i="122"/>
  <c r="A59" i="122"/>
  <c r="A25" i="122"/>
  <c r="C14" i="122"/>
  <c r="C13" i="122"/>
  <c r="C11" i="122"/>
  <c r="C10" i="122"/>
  <c r="C142" i="122"/>
  <c r="D142" i="121"/>
  <c r="A121" i="121"/>
  <c r="A118" i="121"/>
  <c r="A105" i="121"/>
  <c r="A102" i="121"/>
  <c r="A93" i="121"/>
  <c r="C86" i="121"/>
  <c r="C77" i="121"/>
  <c r="A75" i="121"/>
  <c r="A59" i="121"/>
  <c r="A25" i="121"/>
  <c r="C14" i="121"/>
  <c r="C13" i="121"/>
  <c r="C11" i="121"/>
  <c r="C10" i="121"/>
  <c r="C5" i="121"/>
  <c r="C142" i="121" s="1"/>
  <c r="D142" i="120"/>
  <c r="A121" i="120"/>
  <c r="A118" i="120"/>
  <c r="A105" i="120"/>
  <c r="A102" i="120"/>
  <c r="A93" i="120"/>
  <c r="C86" i="120"/>
  <c r="C77" i="120"/>
  <c r="A75" i="120"/>
  <c r="A59" i="120"/>
  <c r="A25" i="120"/>
  <c r="C14" i="120"/>
  <c r="C13" i="120"/>
  <c r="C11" i="120"/>
  <c r="C10" i="120"/>
  <c r="C5" i="120"/>
  <c r="C142" i="120" s="1"/>
  <c r="D142" i="119"/>
  <c r="A121" i="119"/>
  <c r="A118" i="119"/>
  <c r="A105" i="119"/>
  <c r="A102" i="119"/>
  <c r="A93" i="119"/>
  <c r="C86" i="119"/>
  <c r="C77" i="119"/>
  <c r="A75" i="119"/>
  <c r="A59" i="119"/>
  <c r="A25" i="119"/>
  <c r="C14" i="119"/>
  <c r="C13" i="119"/>
  <c r="C11" i="119"/>
  <c r="C142" i="119" s="1"/>
  <c r="C10" i="119"/>
  <c r="C5" i="119"/>
  <c r="D142" i="118"/>
  <c r="A121" i="118"/>
  <c r="A118" i="118"/>
  <c r="A105" i="118"/>
  <c r="A102" i="118"/>
  <c r="A93" i="118"/>
  <c r="C86" i="118"/>
  <c r="C77" i="118"/>
  <c r="A75" i="118"/>
  <c r="A59" i="118"/>
  <c r="A25" i="118"/>
  <c r="C14" i="118"/>
  <c r="C13" i="118"/>
  <c r="C11" i="118"/>
  <c r="C10" i="118"/>
  <c r="C5" i="118"/>
  <c r="D142" i="117"/>
  <c r="A121" i="117"/>
  <c r="A118" i="117"/>
  <c r="A105" i="117"/>
  <c r="A102" i="117"/>
  <c r="A93" i="117"/>
  <c r="C86" i="117"/>
  <c r="C77" i="117"/>
  <c r="A75" i="117"/>
  <c r="A59" i="117"/>
  <c r="A25" i="117"/>
  <c r="C14" i="117"/>
  <c r="C13" i="117"/>
  <c r="C11" i="117"/>
  <c r="C10" i="117"/>
  <c r="C5" i="117"/>
  <c r="D142" i="116"/>
  <c r="A121" i="116"/>
  <c r="A118" i="116"/>
  <c r="A105" i="116"/>
  <c r="A102" i="116"/>
  <c r="A93" i="116"/>
  <c r="C86" i="116"/>
  <c r="C77" i="116"/>
  <c r="A75" i="116"/>
  <c r="A59" i="116"/>
  <c r="A25" i="116"/>
  <c r="C14" i="116"/>
  <c r="C13" i="116"/>
  <c r="C11" i="116"/>
  <c r="C10" i="116"/>
  <c r="C5" i="116"/>
  <c r="D140" i="115"/>
  <c r="A121" i="115"/>
  <c r="A118" i="115"/>
  <c r="A105" i="115"/>
  <c r="A102" i="115"/>
  <c r="A93" i="115"/>
  <c r="C86" i="115"/>
  <c r="C77" i="115"/>
  <c r="A75" i="115"/>
  <c r="A59" i="115"/>
  <c r="A25" i="115"/>
  <c r="C14" i="115"/>
  <c r="C13" i="115"/>
  <c r="C11" i="115"/>
  <c r="C10" i="115"/>
  <c r="C5" i="115"/>
  <c r="C140" i="115" s="1"/>
  <c r="D140" i="114"/>
  <c r="A121" i="114"/>
  <c r="A118" i="114"/>
  <c r="A105" i="114"/>
  <c r="A102" i="114"/>
  <c r="A93" i="114"/>
  <c r="C86" i="114"/>
  <c r="C78" i="114"/>
  <c r="C77" i="114"/>
  <c r="A75" i="114"/>
  <c r="A59" i="114"/>
  <c r="A25" i="114"/>
  <c r="C14" i="114"/>
  <c r="C13" i="114"/>
  <c r="C11" i="114"/>
  <c r="C10" i="114"/>
  <c r="C5" i="114"/>
  <c r="C140" i="114" s="1"/>
  <c r="D140" i="113"/>
  <c r="A121" i="113"/>
  <c r="A118" i="113"/>
  <c r="A105" i="113"/>
  <c r="A102" i="113"/>
  <c r="A93" i="113"/>
  <c r="C86" i="113"/>
  <c r="C78" i="113"/>
  <c r="C77" i="113"/>
  <c r="A75" i="113"/>
  <c r="A59" i="113"/>
  <c r="A25" i="113"/>
  <c r="C14" i="113"/>
  <c r="C13" i="113"/>
  <c r="C11" i="113"/>
  <c r="C10" i="113"/>
  <c r="C5" i="113"/>
  <c r="C140" i="113" s="1"/>
  <c r="C77" i="111"/>
  <c r="C78" i="111"/>
  <c r="D140" i="112"/>
  <c r="A121" i="112"/>
  <c r="A118" i="112"/>
  <c r="A105" i="112"/>
  <c r="A102" i="112"/>
  <c r="A93" i="112"/>
  <c r="C86" i="112"/>
  <c r="C78" i="112"/>
  <c r="C77" i="112"/>
  <c r="A75" i="112"/>
  <c r="A59" i="112"/>
  <c r="A25" i="112"/>
  <c r="C14" i="112"/>
  <c r="C13" i="112"/>
  <c r="C11" i="112"/>
  <c r="C10" i="112"/>
  <c r="C5" i="112"/>
  <c r="C140" i="112" s="1"/>
  <c r="D140" i="111"/>
  <c r="A121" i="111"/>
  <c r="A118" i="111"/>
  <c r="A105" i="111"/>
  <c r="A102" i="111"/>
  <c r="A93" i="111"/>
  <c r="C86" i="111"/>
  <c r="A75" i="111"/>
  <c r="A59" i="111"/>
  <c r="A25" i="111"/>
  <c r="C14" i="111"/>
  <c r="C13" i="111"/>
  <c r="C11" i="111"/>
  <c r="C10" i="111"/>
  <c r="C5" i="111"/>
  <c r="C140" i="111" s="1"/>
  <c r="D140" i="110"/>
  <c r="A121" i="110"/>
  <c r="A118" i="110"/>
  <c r="A105" i="110"/>
  <c r="A102" i="110"/>
  <c r="A93" i="110"/>
  <c r="C86" i="110"/>
  <c r="C78" i="110"/>
  <c r="C77" i="110"/>
  <c r="A75" i="110"/>
  <c r="A59" i="110"/>
  <c r="A25" i="110"/>
  <c r="C14" i="110"/>
  <c r="C13" i="110"/>
  <c r="C11" i="110"/>
  <c r="C10" i="110"/>
  <c r="C5" i="110"/>
  <c r="C140" i="110" s="1"/>
  <c r="D140" i="109"/>
  <c r="A121" i="109"/>
  <c r="A118" i="109"/>
  <c r="A105" i="109"/>
  <c r="A102" i="109"/>
  <c r="A93" i="109"/>
  <c r="C86" i="109"/>
  <c r="C78" i="109"/>
  <c r="C77" i="109"/>
  <c r="A75" i="109"/>
  <c r="A59" i="109"/>
  <c r="A25" i="109"/>
  <c r="C14" i="109"/>
  <c r="C13" i="109"/>
  <c r="C11" i="109"/>
  <c r="C10" i="109"/>
  <c r="C5" i="109"/>
  <c r="C140" i="109" s="1"/>
  <c r="D140" i="108"/>
  <c r="A121" i="108"/>
  <c r="A118" i="108"/>
  <c r="A105" i="108"/>
  <c r="A102" i="108"/>
  <c r="A93" i="108"/>
  <c r="C86" i="108"/>
  <c r="C78" i="108"/>
  <c r="C77" i="108"/>
  <c r="A75" i="108"/>
  <c r="A59" i="108"/>
  <c r="A25" i="108"/>
  <c r="C14" i="108"/>
  <c r="C13" i="108"/>
  <c r="C11" i="108"/>
  <c r="C10" i="108"/>
  <c r="C5" i="108"/>
  <c r="D140" i="107"/>
  <c r="A121" i="107"/>
  <c r="A118" i="107"/>
  <c r="A105" i="107"/>
  <c r="A102" i="107"/>
  <c r="A93" i="107"/>
  <c r="C86" i="107"/>
  <c r="C78" i="107"/>
  <c r="C77" i="107"/>
  <c r="A75" i="107"/>
  <c r="A59" i="107"/>
  <c r="A25" i="107"/>
  <c r="C14" i="107"/>
  <c r="C13" i="107"/>
  <c r="C11" i="107"/>
  <c r="C10" i="107"/>
  <c r="C5" i="107"/>
  <c r="C4" i="107"/>
  <c r="C140" i="107" s="1"/>
  <c r="A101" i="106"/>
  <c r="D139" i="106"/>
  <c r="A120" i="106"/>
  <c r="A117" i="106"/>
  <c r="A104" i="106"/>
  <c r="A92" i="106"/>
  <c r="C86" i="106"/>
  <c r="C78" i="106"/>
  <c r="C77" i="106"/>
  <c r="A75" i="106"/>
  <c r="A59" i="106"/>
  <c r="A25" i="106"/>
  <c r="C14" i="106"/>
  <c r="C13" i="106"/>
  <c r="C11" i="106"/>
  <c r="C10" i="106"/>
  <c r="C5" i="106"/>
  <c r="C4" i="106"/>
  <c r="D137" i="105"/>
  <c r="A118" i="105"/>
  <c r="A115" i="105"/>
  <c r="A102" i="105"/>
  <c r="A99" i="105"/>
  <c r="A92" i="105"/>
  <c r="C86" i="105"/>
  <c r="C78" i="105"/>
  <c r="C77" i="105"/>
  <c r="A75" i="105"/>
  <c r="A59" i="105"/>
  <c r="A25" i="105"/>
  <c r="C14" i="105"/>
  <c r="C13" i="105"/>
  <c r="C11" i="105"/>
  <c r="C10" i="105"/>
  <c r="C5" i="105"/>
  <c r="C4" i="105"/>
  <c r="C137" i="105" s="1"/>
  <c r="C14" i="104"/>
  <c r="D136" i="104"/>
  <c r="A117" i="104"/>
  <c r="A114" i="104"/>
  <c r="A101" i="104"/>
  <c r="A98" i="104"/>
  <c r="A91" i="104"/>
  <c r="C86" i="104"/>
  <c r="C78" i="104"/>
  <c r="C77" i="104"/>
  <c r="A75" i="104"/>
  <c r="A59" i="104"/>
  <c r="A25" i="104"/>
  <c r="C13" i="104"/>
  <c r="C11" i="104"/>
  <c r="C10" i="104"/>
  <c r="C5" i="104"/>
  <c r="C4" i="104"/>
  <c r="C136" i="104" s="1"/>
  <c r="D136" i="103"/>
  <c r="A117" i="103"/>
  <c r="A114" i="103"/>
  <c r="A101" i="103"/>
  <c r="A98" i="103"/>
  <c r="A91" i="103"/>
  <c r="C86" i="103"/>
  <c r="C78" i="103"/>
  <c r="C77" i="103"/>
  <c r="A75" i="103"/>
  <c r="A59" i="103"/>
  <c r="A25" i="103"/>
  <c r="C13" i="103"/>
  <c r="C11" i="103"/>
  <c r="C10" i="103"/>
  <c r="C5" i="103"/>
  <c r="C4" i="103"/>
  <c r="C136" i="103" s="1"/>
  <c r="D136" i="102"/>
  <c r="A117" i="102"/>
  <c r="A114" i="102"/>
  <c r="A101" i="102"/>
  <c r="A98" i="102"/>
  <c r="A91" i="102"/>
  <c r="C86" i="102"/>
  <c r="C78" i="102"/>
  <c r="C77" i="102"/>
  <c r="A75" i="102"/>
  <c r="A59" i="102"/>
  <c r="A25" i="102"/>
  <c r="C13" i="102"/>
  <c r="C11" i="102"/>
  <c r="C10" i="102"/>
  <c r="C5" i="102"/>
  <c r="C4" i="102"/>
  <c r="C136" i="102" s="1"/>
  <c r="C86" i="101"/>
  <c r="C78" i="101"/>
  <c r="C77" i="101"/>
  <c r="C13" i="101"/>
  <c r="C11" i="101"/>
  <c r="C4" i="101"/>
  <c r="C144" i="149" l="1"/>
  <c r="C143" i="148"/>
  <c r="C143" i="145"/>
  <c r="C143" i="139"/>
  <c r="C142" i="137"/>
  <c r="C142" i="136"/>
  <c r="C142" i="135"/>
  <c r="C142" i="128"/>
  <c r="C142" i="127"/>
  <c r="C142" i="125"/>
  <c r="C142" i="117"/>
  <c r="C142" i="116"/>
  <c r="C142" i="118"/>
  <c r="C140" i="108"/>
  <c r="C139" i="106"/>
  <c r="A117" i="101"/>
  <c r="A114" i="101"/>
  <c r="A101" i="101"/>
  <c r="A98" i="101"/>
  <c r="A91" i="101"/>
  <c r="A75" i="101"/>
  <c r="A59" i="101"/>
  <c r="A25" i="101"/>
  <c r="C10" i="101"/>
  <c r="C5" i="101"/>
  <c r="C136" i="101" s="1"/>
  <c r="D136" i="101"/>
  <c r="A117" i="100"/>
  <c r="A114" i="100"/>
  <c r="A101" i="100"/>
  <c r="A98" i="100"/>
  <c r="A91" i="100"/>
  <c r="A75" i="100"/>
  <c r="A59" i="100"/>
  <c r="A25" i="100"/>
  <c r="C13" i="100"/>
  <c r="D11" i="100"/>
  <c r="C11" i="100"/>
  <c r="C10" i="100"/>
  <c r="C9" i="100"/>
  <c r="C5" i="100"/>
  <c r="D4" i="100"/>
  <c r="D136" i="100" s="1"/>
  <c r="C4" i="100"/>
  <c r="C136" i="100" s="1"/>
  <c r="C4" i="99"/>
  <c r="C136" i="99" s="1"/>
  <c r="C5" i="99"/>
  <c r="A117" i="99"/>
  <c r="A114" i="99"/>
  <c r="A101" i="99"/>
  <c r="A98" i="99"/>
  <c r="A91" i="99"/>
  <c r="A75" i="99"/>
  <c r="A59" i="99"/>
  <c r="A25" i="99"/>
  <c r="C13" i="99"/>
  <c r="D11" i="99"/>
  <c r="C11" i="99"/>
  <c r="C10" i="99"/>
  <c r="C9" i="99"/>
  <c r="D4" i="99"/>
  <c r="A117" i="98"/>
  <c r="A114" i="98"/>
  <c r="A101" i="98"/>
  <c r="A98" i="98"/>
  <c r="A91" i="98"/>
  <c r="A75" i="98"/>
  <c r="A59" i="98"/>
  <c r="A25" i="98"/>
  <c r="C13" i="98"/>
  <c r="D11" i="98"/>
  <c r="C11" i="98"/>
  <c r="C10" i="98"/>
  <c r="C9" i="98"/>
  <c r="C5" i="98"/>
  <c r="D4" i="98"/>
  <c r="C4" i="98"/>
  <c r="A117" i="97"/>
  <c r="A114" i="97"/>
  <c r="A101" i="97"/>
  <c r="A98" i="97"/>
  <c r="A91" i="97"/>
  <c r="A75" i="97"/>
  <c r="A59" i="97"/>
  <c r="A25" i="97"/>
  <c r="C13" i="97"/>
  <c r="D11" i="97"/>
  <c r="C11" i="97"/>
  <c r="C10" i="97"/>
  <c r="C9" i="97"/>
  <c r="C5" i="97"/>
  <c r="D4" i="97"/>
  <c r="D136" i="97" s="1"/>
  <c r="C4" i="97"/>
  <c r="C136" i="97" s="1"/>
  <c r="A117" i="96"/>
  <c r="A114" i="96"/>
  <c r="A101" i="96"/>
  <c r="A98" i="96"/>
  <c r="A91" i="96"/>
  <c r="A75" i="96"/>
  <c r="A59" i="96"/>
  <c r="A25" i="96"/>
  <c r="C13" i="96"/>
  <c r="D11" i="96"/>
  <c r="C11" i="96"/>
  <c r="C10" i="96"/>
  <c r="C9" i="96"/>
  <c r="C5" i="96"/>
  <c r="D4" i="96"/>
  <c r="C4" i="96"/>
  <c r="A117" i="95"/>
  <c r="A114" i="95"/>
  <c r="A101" i="95"/>
  <c r="A98" i="95"/>
  <c r="A91" i="95"/>
  <c r="A75" i="95"/>
  <c r="A59" i="95"/>
  <c r="A25" i="95"/>
  <c r="C13" i="95"/>
  <c r="D11" i="95"/>
  <c r="C11" i="95"/>
  <c r="C10" i="95"/>
  <c r="C9" i="95"/>
  <c r="C5" i="95"/>
  <c r="D4" i="95"/>
  <c r="C4" i="95"/>
  <c r="A117" i="94"/>
  <c r="A114" i="94"/>
  <c r="A101" i="94"/>
  <c r="A98" i="94"/>
  <c r="A91" i="94"/>
  <c r="A75" i="94"/>
  <c r="A59" i="94"/>
  <c r="A25" i="94"/>
  <c r="C13" i="94"/>
  <c r="D11" i="94"/>
  <c r="C11" i="94"/>
  <c r="C10" i="94"/>
  <c r="C9" i="94"/>
  <c r="C5" i="94"/>
  <c r="D4" i="94"/>
  <c r="D136" i="94" s="1"/>
  <c r="C4" i="94"/>
  <c r="C136" i="94" s="1"/>
  <c r="A117" i="93"/>
  <c r="A114" i="93"/>
  <c r="A101" i="93"/>
  <c r="A98" i="93"/>
  <c r="A91" i="93"/>
  <c r="A75" i="93"/>
  <c r="A59" i="93"/>
  <c r="A25" i="93"/>
  <c r="C13" i="93"/>
  <c r="D11" i="93"/>
  <c r="C11" i="93"/>
  <c r="C10" i="93"/>
  <c r="C9" i="93"/>
  <c r="C5" i="93"/>
  <c r="D4" i="93"/>
  <c r="C4" i="93"/>
  <c r="A117" i="92"/>
  <c r="A114" i="92"/>
  <c r="A101" i="92"/>
  <c r="A98" i="92"/>
  <c r="A91" i="92"/>
  <c r="A75" i="92"/>
  <c r="A59" i="92"/>
  <c r="A25" i="92"/>
  <c r="C13" i="92"/>
  <c r="D11" i="92"/>
  <c r="C11" i="92"/>
  <c r="C10" i="92"/>
  <c r="C9" i="92"/>
  <c r="C5" i="92"/>
  <c r="D4" i="92"/>
  <c r="C4" i="92"/>
  <c r="A117" i="91"/>
  <c r="A114" i="91"/>
  <c r="A101" i="91"/>
  <c r="A98" i="91"/>
  <c r="A91" i="91"/>
  <c r="A75" i="91"/>
  <c r="A59" i="91"/>
  <c r="A25" i="91"/>
  <c r="C13" i="91"/>
  <c r="D11" i="91"/>
  <c r="C11" i="91"/>
  <c r="C10" i="91"/>
  <c r="C9" i="91"/>
  <c r="C5" i="91"/>
  <c r="D4" i="91"/>
  <c r="D136" i="91" s="1"/>
  <c r="C4" i="91"/>
  <c r="C136" i="91" s="1"/>
  <c r="A117" i="90"/>
  <c r="A114" i="90"/>
  <c r="A101" i="90"/>
  <c r="A98" i="90"/>
  <c r="A91" i="90"/>
  <c r="A75" i="90"/>
  <c r="A59" i="90"/>
  <c r="A25" i="90"/>
  <c r="C13" i="90"/>
  <c r="D11" i="90"/>
  <c r="C11" i="90"/>
  <c r="C10" i="90"/>
  <c r="C9" i="90"/>
  <c r="C136" i="90" s="1"/>
  <c r="C5" i="90"/>
  <c r="D4" i="90"/>
  <c r="C4" i="90"/>
  <c r="A117" i="89"/>
  <c r="A114" i="89"/>
  <c r="A101" i="89"/>
  <c r="A98" i="89"/>
  <c r="A91" i="89"/>
  <c r="A75" i="89"/>
  <c r="A59" i="89"/>
  <c r="A25" i="89"/>
  <c r="C13" i="89"/>
  <c r="D11" i="89"/>
  <c r="C11" i="89"/>
  <c r="C10" i="89"/>
  <c r="C9" i="89"/>
  <c r="C5" i="89"/>
  <c r="D4" i="89"/>
  <c r="D136" i="89" s="1"/>
  <c r="C4" i="89"/>
  <c r="A117" i="88"/>
  <c r="A114" i="88"/>
  <c r="A101" i="88"/>
  <c r="A98" i="88"/>
  <c r="A91" i="88"/>
  <c r="A75" i="88"/>
  <c r="A59" i="88"/>
  <c r="A25" i="88"/>
  <c r="C13" i="88"/>
  <c r="D11" i="88"/>
  <c r="C11" i="88"/>
  <c r="C10" i="88"/>
  <c r="C9" i="88"/>
  <c r="C5" i="88"/>
  <c r="D4" i="88"/>
  <c r="D136" i="88" s="1"/>
  <c r="C4" i="88"/>
  <c r="C136" i="88" s="1"/>
  <c r="A117" i="87"/>
  <c r="A114" i="87"/>
  <c r="A101" i="87"/>
  <c r="A98" i="87"/>
  <c r="A91" i="87"/>
  <c r="A75" i="87"/>
  <c r="A59" i="87"/>
  <c r="A25" i="87"/>
  <c r="C13" i="87"/>
  <c r="D11" i="87"/>
  <c r="C11" i="87"/>
  <c r="C10" i="87"/>
  <c r="C9" i="87"/>
  <c r="C5" i="87"/>
  <c r="D4" i="87"/>
  <c r="C4" i="87"/>
  <c r="A117" i="86"/>
  <c r="A114" i="86"/>
  <c r="A101" i="86"/>
  <c r="A98" i="86"/>
  <c r="A91" i="86"/>
  <c r="A75" i="86"/>
  <c r="A59" i="86"/>
  <c r="A25" i="86"/>
  <c r="C13" i="86"/>
  <c r="D11" i="86"/>
  <c r="C11" i="86"/>
  <c r="C10" i="86"/>
  <c r="C9" i="86"/>
  <c r="C5" i="86"/>
  <c r="D4" i="86"/>
  <c r="D136" i="86" s="1"/>
  <c r="C4" i="86"/>
  <c r="A117" i="85"/>
  <c r="A114" i="85"/>
  <c r="A101" i="85"/>
  <c r="A98" i="85"/>
  <c r="A91" i="85"/>
  <c r="A75" i="85"/>
  <c r="A59" i="85"/>
  <c r="A25" i="85"/>
  <c r="C13" i="85"/>
  <c r="D11" i="85"/>
  <c r="C11" i="85"/>
  <c r="C10" i="85"/>
  <c r="C9" i="85"/>
  <c r="C5" i="85"/>
  <c r="D4" i="85"/>
  <c r="D136" i="85" s="1"/>
  <c r="C4" i="85"/>
  <c r="C136" i="85" s="1"/>
  <c r="A117" i="84"/>
  <c r="A114" i="84"/>
  <c r="A101" i="84"/>
  <c r="A98" i="84"/>
  <c r="A91" i="84"/>
  <c r="A75" i="84"/>
  <c r="A59" i="84"/>
  <c r="A25" i="84"/>
  <c r="C13" i="84"/>
  <c r="D11" i="84"/>
  <c r="C11" i="84"/>
  <c r="C10" i="84"/>
  <c r="C9" i="84"/>
  <c r="C5" i="84"/>
  <c r="D4" i="84"/>
  <c r="C4" i="84"/>
  <c r="D4" i="83"/>
  <c r="C4" i="83"/>
  <c r="A117" i="83"/>
  <c r="A114" i="83"/>
  <c r="A101" i="83"/>
  <c r="A98" i="83"/>
  <c r="A91" i="83"/>
  <c r="A75" i="83"/>
  <c r="A59" i="83"/>
  <c r="A25" i="83"/>
  <c r="C13" i="83"/>
  <c r="D11" i="83"/>
  <c r="C11" i="83"/>
  <c r="C10" i="83"/>
  <c r="C9" i="83"/>
  <c r="C5" i="83"/>
  <c r="C136" i="83" s="1"/>
  <c r="D136" i="83"/>
  <c r="A117" i="82"/>
  <c r="A114" i="82"/>
  <c r="A101" i="82"/>
  <c r="A98" i="82"/>
  <c r="A91" i="82"/>
  <c r="A75" i="82"/>
  <c r="A59" i="82"/>
  <c r="A25" i="82"/>
  <c r="C13" i="82"/>
  <c r="D11" i="82"/>
  <c r="C11" i="82"/>
  <c r="C10" i="82"/>
  <c r="C9" i="82"/>
  <c r="C5" i="82"/>
  <c r="C136" i="82" s="1"/>
  <c r="D4" i="82"/>
  <c r="D136" i="82" s="1"/>
  <c r="D136" i="81"/>
  <c r="A117" i="81"/>
  <c r="A114" i="81"/>
  <c r="A101" i="81"/>
  <c r="A98" i="81"/>
  <c r="A91" i="81"/>
  <c r="A75" i="81"/>
  <c r="A59" i="81"/>
  <c r="A25" i="81"/>
  <c r="C13" i="81"/>
  <c r="D11" i="81"/>
  <c r="C11" i="81"/>
  <c r="C10" i="81"/>
  <c r="C9" i="81"/>
  <c r="C5" i="81"/>
  <c r="D4" i="81"/>
  <c r="A117" i="80"/>
  <c r="A114" i="80"/>
  <c r="A101" i="80"/>
  <c r="A98" i="80"/>
  <c r="A91" i="80"/>
  <c r="A75" i="80"/>
  <c r="A59" i="80"/>
  <c r="A25" i="80"/>
  <c r="C13" i="80"/>
  <c r="D11" i="80"/>
  <c r="C11" i="80"/>
  <c r="C10" i="80"/>
  <c r="C9" i="80"/>
  <c r="C5" i="80"/>
  <c r="D4" i="80"/>
  <c r="D136" i="80" s="1"/>
  <c r="A117" i="79"/>
  <c r="A114" i="79"/>
  <c r="A101" i="79"/>
  <c r="A98" i="79"/>
  <c r="A91" i="79"/>
  <c r="A75" i="79"/>
  <c r="A59" i="79"/>
  <c r="A25" i="79"/>
  <c r="C13" i="79"/>
  <c r="D11" i="79"/>
  <c r="C11" i="79"/>
  <c r="C10" i="79"/>
  <c r="C9" i="79"/>
  <c r="C5" i="79"/>
  <c r="C136" i="79" s="1"/>
  <c r="D4" i="79"/>
  <c r="D136" i="79" s="1"/>
  <c r="C9" i="78"/>
  <c r="C5" i="78"/>
  <c r="C136" i="78" s="1"/>
  <c r="D4" i="78"/>
  <c r="D136" i="78" s="1"/>
  <c r="A117" i="78"/>
  <c r="A114" i="78"/>
  <c r="A101" i="78"/>
  <c r="A98" i="78"/>
  <c r="A91" i="78"/>
  <c r="A75" i="78"/>
  <c r="A59" i="78"/>
  <c r="A25" i="78"/>
  <c r="C13" i="78"/>
  <c r="D11" i="78"/>
  <c r="C11" i="78"/>
  <c r="C10" i="78"/>
  <c r="A117" i="77"/>
  <c r="A114" i="77"/>
  <c r="A101" i="77"/>
  <c r="A98" i="77"/>
  <c r="A91" i="77"/>
  <c r="C79" i="77"/>
  <c r="A75" i="77"/>
  <c r="A59" i="77"/>
  <c r="A25" i="77"/>
  <c r="C13" i="77"/>
  <c r="D11" i="77"/>
  <c r="C11" i="77"/>
  <c r="C10" i="77"/>
  <c r="C9" i="77"/>
  <c r="C5" i="77"/>
  <c r="D4" i="77"/>
  <c r="D136" i="77" s="1"/>
  <c r="D4" i="76"/>
  <c r="D136" i="76"/>
  <c r="A117" i="76"/>
  <c r="A114" i="76"/>
  <c r="A101" i="76"/>
  <c r="A98" i="76"/>
  <c r="A91" i="76"/>
  <c r="C79" i="76"/>
  <c r="A75" i="76"/>
  <c r="A59" i="76"/>
  <c r="A25" i="76"/>
  <c r="C13" i="76"/>
  <c r="D11" i="76"/>
  <c r="C11" i="76"/>
  <c r="C10" i="76"/>
  <c r="C9" i="76"/>
  <c r="C5" i="76"/>
  <c r="C136" i="76" s="1"/>
  <c r="C5" i="75"/>
  <c r="A117" i="75"/>
  <c r="A114" i="75"/>
  <c r="A101" i="75"/>
  <c r="A98" i="75"/>
  <c r="A91" i="75"/>
  <c r="C79" i="75"/>
  <c r="A75" i="75"/>
  <c r="A59" i="75"/>
  <c r="A25" i="75"/>
  <c r="C13" i="75"/>
  <c r="D11" i="75"/>
  <c r="D136" i="75" s="1"/>
  <c r="C11" i="75"/>
  <c r="C10" i="75"/>
  <c r="C9" i="75"/>
  <c r="A117" i="74"/>
  <c r="A114" i="74"/>
  <c r="A101" i="74"/>
  <c r="A98" i="74"/>
  <c r="A91" i="74"/>
  <c r="C79" i="74"/>
  <c r="C136" i="74" s="1"/>
  <c r="A75" i="74"/>
  <c r="A59" i="74"/>
  <c r="A25" i="74"/>
  <c r="C13" i="74"/>
  <c r="D11" i="74"/>
  <c r="D136" i="74" s="1"/>
  <c r="C11" i="74"/>
  <c r="C10" i="74"/>
  <c r="C9" i="74"/>
  <c r="A117" i="73"/>
  <c r="A114" i="73"/>
  <c r="A101" i="73"/>
  <c r="A98" i="73"/>
  <c r="A91" i="73"/>
  <c r="C79" i="73"/>
  <c r="A75" i="73"/>
  <c r="A59" i="73"/>
  <c r="A25" i="73"/>
  <c r="C13" i="73"/>
  <c r="D11" i="73"/>
  <c r="D136" i="73" s="1"/>
  <c r="C11" i="73"/>
  <c r="C10" i="73"/>
  <c r="C9" i="73"/>
  <c r="C5" i="73"/>
  <c r="A117" i="72"/>
  <c r="A114" i="72"/>
  <c r="A101" i="72"/>
  <c r="A98" i="72"/>
  <c r="A91" i="72"/>
  <c r="C79" i="72"/>
  <c r="A75" i="72"/>
  <c r="A59" i="72"/>
  <c r="A25" i="72"/>
  <c r="C13" i="72"/>
  <c r="D11" i="72"/>
  <c r="D136" i="72" s="1"/>
  <c r="C11" i="72"/>
  <c r="C10" i="72"/>
  <c r="C9" i="72"/>
  <c r="C5" i="72"/>
  <c r="C136" i="72" s="1"/>
  <c r="A117" i="71"/>
  <c r="A114" i="71"/>
  <c r="A101" i="71"/>
  <c r="A98" i="71"/>
  <c r="A91" i="71"/>
  <c r="C79" i="71"/>
  <c r="A75" i="71"/>
  <c r="A59" i="71"/>
  <c r="A25" i="71"/>
  <c r="C13" i="71"/>
  <c r="D11" i="71"/>
  <c r="D136" i="71" s="1"/>
  <c r="C11" i="71"/>
  <c r="C10" i="71"/>
  <c r="C9" i="71"/>
  <c r="C5" i="71"/>
  <c r="A117" i="70"/>
  <c r="A114" i="70"/>
  <c r="A101" i="70"/>
  <c r="A98" i="70"/>
  <c r="A91" i="70"/>
  <c r="C79" i="70"/>
  <c r="A75" i="70"/>
  <c r="A59" i="70"/>
  <c r="A25" i="70"/>
  <c r="C13" i="70"/>
  <c r="D11" i="70"/>
  <c r="D136" i="70" s="1"/>
  <c r="C11" i="70"/>
  <c r="C10" i="70"/>
  <c r="C9" i="70"/>
  <c r="C5" i="70"/>
  <c r="A117" i="69"/>
  <c r="A114" i="69"/>
  <c r="A101" i="69"/>
  <c r="A98" i="69"/>
  <c r="A91" i="69"/>
  <c r="C79" i="69"/>
  <c r="A75" i="69"/>
  <c r="A59" i="69"/>
  <c r="A25" i="69"/>
  <c r="C13" i="69"/>
  <c r="D11" i="69"/>
  <c r="D136" i="69" s="1"/>
  <c r="C11" i="69"/>
  <c r="C10" i="69"/>
  <c r="C9" i="69"/>
  <c r="C5" i="69"/>
  <c r="A117" i="68"/>
  <c r="A114" i="68"/>
  <c r="A101" i="68"/>
  <c r="A98" i="68"/>
  <c r="A91" i="68"/>
  <c r="C79" i="68"/>
  <c r="A75" i="68"/>
  <c r="A59" i="68"/>
  <c r="A25" i="68"/>
  <c r="C13" i="68"/>
  <c r="D11" i="68"/>
  <c r="D136" i="68" s="1"/>
  <c r="C11" i="68"/>
  <c r="C10" i="68"/>
  <c r="C9" i="68"/>
  <c r="C5" i="68"/>
  <c r="A117" i="67"/>
  <c r="A114" i="67"/>
  <c r="A101" i="67"/>
  <c r="A98" i="67"/>
  <c r="A91" i="67"/>
  <c r="C79" i="67"/>
  <c r="A75" i="67"/>
  <c r="A59" i="67"/>
  <c r="A25" i="67"/>
  <c r="C13" i="67"/>
  <c r="D11" i="67"/>
  <c r="D136" i="67" s="1"/>
  <c r="C11" i="67"/>
  <c r="C10" i="67"/>
  <c r="C9" i="67"/>
  <c r="C5" i="67"/>
  <c r="A117" i="66"/>
  <c r="A114" i="66"/>
  <c r="A101" i="66"/>
  <c r="A98" i="66"/>
  <c r="A91" i="66"/>
  <c r="C79" i="66"/>
  <c r="A75" i="66"/>
  <c r="A59" i="66"/>
  <c r="A25" i="66"/>
  <c r="C13" i="66"/>
  <c r="D11" i="66"/>
  <c r="D136" i="66" s="1"/>
  <c r="C11" i="66"/>
  <c r="C10" i="66"/>
  <c r="C9" i="66"/>
  <c r="C5" i="66"/>
  <c r="A117" i="65"/>
  <c r="A114" i="65"/>
  <c r="A101" i="65"/>
  <c r="A98" i="65"/>
  <c r="A91" i="65"/>
  <c r="C79" i="65"/>
  <c r="A75" i="65"/>
  <c r="A59" i="65"/>
  <c r="A25" i="65"/>
  <c r="C13" i="65"/>
  <c r="D11" i="65"/>
  <c r="D136" i="65" s="1"/>
  <c r="C11" i="65"/>
  <c r="C10" i="65"/>
  <c r="C9" i="65"/>
  <c r="C5" i="65"/>
  <c r="A117" i="64"/>
  <c r="A114" i="64"/>
  <c r="A101" i="64"/>
  <c r="A98" i="64"/>
  <c r="A91" i="64"/>
  <c r="C79" i="64"/>
  <c r="A75" i="64"/>
  <c r="A59" i="64"/>
  <c r="A25" i="64"/>
  <c r="C13" i="64"/>
  <c r="D11" i="64"/>
  <c r="D136" i="64" s="1"/>
  <c r="C11" i="64"/>
  <c r="C10" i="64"/>
  <c r="C9" i="64"/>
  <c r="C5" i="64"/>
  <c r="A117" i="63"/>
  <c r="A114" i="63"/>
  <c r="A101" i="63"/>
  <c r="A98" i="63"/>
  <c r="A91" i="63"/>
  <c r="C79" i="63"/>
  <c r="A75" i="63"/>
  <c r="A59" i="63"/>
  <c r="A25" i="63"/>
  <c r="C13" i="63"/>
  <c r="D11" i="63"/>
  <c r="D136" i="63" s="1"/>
  <c r="C11" i="63"/>
  <c r="C10" i="63"/>
  <c r="C9" i="63"/>
  <c r="C5" i="63"/>
  <c r="D136" i="62"/>
  <c r="A117" i="62"/>
  <c r="A114" i="62"/>
  <c r="A101" i="62"/>
  <c r="A98" i="62"/>
  <c r="A91" i="62"/>
  <c r="C79" i="62"/>
  <c r="A75" i="62"/>
  <c r="A59" i="62"/>
  <c r="A25" i="62"/>
  <c r="C13" i="62"/>
  <c r="D11" i="62"/>
  <c r="C11" i="62"/>
  <c r="C10" i="62"/>
  <c r="C9" i="62"/>
  <c r="C5" i="62"/>
  <c r="C136" i="62" s="1"/>
  <c r="A117" i="61"/>
  <c r="A114" i="61"/>
  <c r="A101" i="61"/>
  <c r="A98" i="61"/>
  <c r="A91" i="61"/>
  <c r="C79" i="61"/>
  <c r="A75" i="61"/>
  <c r="A59" i="61"/>
  <c r="A25" i="61"/>
  <c r="C13" i="61"/>
  <c r="D11" i="61"/>
  <c r="D136" i="61" s="1"/>
  <c r="C11" i="61"/>
  <c r="C10" i="61"/>
  <c r="C9" i="61"/>
  <c r="C5" i="61"/>
  <c r="C136" i="61" s="1"/>
  <c r="A117" i="60"/>
  <c r="A114" i="60"/>
  <c r="A101" i="60"/>
  <c r="A98" i="60"/>
  <c r="A91" i="60"/>
  <c r="C79" i="60"/>
  <c r="A75" i="60"/>
  <c r="A59" i="60"/>
  <c r="A25" i="60"/>
  <c r="C13" i="60"/>
  <c r="D11" i="60"/>
  <c r="D136" i="60" s="1"/>
  <c r="C11" i="60"/>
  <c r="C10" i="60"/>
  <c r="C9" i="60"/>
  <c r="C5" i="60"/>
  <c r="A117" i="59"/>
  <c r="A114" i="59"/>
  <c r="A101" i="59"/>
  <c r="A98" i="59"/>
  <c r="A91" i="59"/>
  <c r="C79" i="59"/>
  <c r="A75" i="59"/>
  <c r="A59" i="59"/>
  <c r="A25" i="59"/>
  <c r="C13" i="59"/>
  <c r="D11" i="59"/>
  <c r="D136" i="59" s="1"/>
  <c r="C11" i="59"/>
  <c r="C10" i="59"/>
  <c r="C9" i="59"/>
  <c r="C5" i="59"/>
  <c r="C120" i="58"/>
  <c r="A117" i="58"/>
  <c r="A114" i="58"/>
  <c r="A101" i="58"/>
  <c r="A98" i="58"/>
  <c r="A91" i="58"/>
  <c r="C79" i="58"/>
  <c r="A75" i="58"/>
  <c r="A59" i="58"/>
  <c r="A25" i="58"/>
  <c r="C13" i="58"/>
  <c r="D11" i="58"/>
  <c r="D136" i="58" s="1"/>
  <c r="C11" i="58"/>
  <c r="C10" i="58"/>
  <c r="C9" i="58"/>
  <c r="C5" i="58"/>
  <c r="C136" i="58" s="1"/>
  <c r="O121" i="22"/>
  <c r="H121" i="22"/>
  <c r="G121" i="22"/>
  <c r="H120" i="22"/>
  <c r="O120" i="22" s="1"/>
  <c r="G120" i="22"/>
  <c r="O119" i="22"/>
  <c r="G119" i="22"/>
  <c r="H118" i="22"/>
  <c r="O118" i="22" s="1"/>
  <c r="G118" i="22"/>
  <c r="O117" i="22"/>
  <c r="G117" i="22"/>
  <c r="H116" i="22"/>
  <c r="O116" i="22" s="1"/>
  <c r="G116" i="22"/>
  <c r="O115" i="22"/>
  <c r="O114" i="22"/>
  <c r="G114" i="22"/>
  <c r="O113" i="22"/>
  <c r="G113" i="22"/>
  <c r="O112" i="22"/>
  <c r="O111" i="22"/>
  <c r="G111" i="22"/>
  <c r="O110" i="22"/>
  <c r="G110" i="22"/>
  <c r="O109" i="22"/>
  <c r="G109" i="22"/>
  <c r="O108" i="22"/>
  <c r="G108" i="22"/>
  <c r="O107" i="22"/>
  <c r="G107" i="22"/>
  <c r="O106" i="22"/>
  <c r="G106" i="22"/>
  <c r="O105" i="22"/>
  <c r="H104" i="22"/>
  <c r="O104" i="22" s="1"/>
  <c r="F104" i="22"/>
  <c r="G104" i="22" s="1"/>
  <c r="O103" i="22"/>
  <c r="H103" i="22"/>
  <c r="F103" i="22"/>
  <c r="G103" i="22" s="1"/>
  <c r="O102" i="22"/>
  <c r="O101" i="22"/>
  <c r="E101" i="22"/>
  <c r="O100" i="22"/>
  <c r="O99" i="22"/>
  <c r="E99" i="22"/>
  <c r="O98" i="22"/>
  <c r="H97" i="22"/>
  <c r="O97" i="22" s="1"/>
  <c r="G97" i="22"/>
  <c r="O96" i="22"/>
  <c r="G96" i="22"/>
  <c r="O95" i="22"/>
  <c r="O93" i="22"/>
  <c r="G93" i="22"/>
  <c r="O92" i="22"/>
  <c r="G92" i="22"/>
  <c r="O91" i="22"/>
  <c r="G91" i="22"/>
  <c r="O90" i="22"/>
  <c r="G90" i="22"/>
  <c r="O89" i="22"/>
  <c r="G89" i="22"/>
  <c r="H88" i="22"/>
  <c r="O88" i="22" s="1"/>
  <c r="G88" i="22"/>
  <c r="O87" i="22"/>
  <c r="G87" i="22"/>
  <c r="O86" i="22"/>
  <c r="G86" i="22"/>
  <c r="O85" i="22"/>
  <c r="G85" i="22"/>
  <c r="O84" i="22"/>
  <c r="G84" i="22"/>
  <c r="O83" i="22"/>
  <c r="G83" i="22"/>
  <c r="O82" i="22"/>
  <c r="G82" i="22"/>
  <c r="O81" i="22"/>
  <c r="G81" i="22"/>
  <c r="O80" i="22"/>
  <c r="G80" i="22"/>
  <c r="O79" i="22"/>
  <c r="G79" i="22"/>
  <c r="O78" i="22"/>
  <c r="H77" i="22"/>
  <c r="O77" i="22" s="1"/>
  <c r="G77" i="22"/>
  <c r="H76" i="22"/>
  <c r="O76" i="22" s="1"/>
  <c r="G76" i="22"/>
  <c r="O75" i="22"/>
  <c r="G75" i="22"/>
  <c r="O74" i="22"/>
  <c r="G74" i="22"/>
  <c r="O73" i="22"/>
  <c r="G73" i="22"/>
  <c r="O72" i="22"/>
  <c r="G72" i="22"/>
  <c r="H71" i="22"/>
  <c r="O71" i="22" s="1"/>
  <c r="G71" i="22"/>
  <c r="H70" i="22"/>
  <c r="O70" i="22" s="1"/>
  <c r="G70" i="22"/>
  <c r="J69" i="22"/>
  <c r="O69" i="22" s="1"/>
  <c r="G69" i="22"/>
  <c r="O68" i="22"/>
  <c r="G68" i="22"/>
  <c r="O67" i="22"/>
  <c r="G67" i="22"/>
  <c r="O66" i="22"/>
  <c r="G66" i="22"/>
  <c r="O65" i="22"/>
  <c r="G65" i="22"/>
  <c r="H64" i="22"/>
  <c r="O64" i="22" s="1"/>
  <c r="G64" i="22"/>
  <c r="O63" i="22"/>
  <c r="G63" i="22"/>
  <c r="O62" i="22"/>
  <c r="H60" i="22"/>
  <c r="O60" i="22" s="1"/>
  <c r="G60" i="22"/>
  <c r="O59" i="22"/>
  <c r="G59" i="22"/>
  <c r="H58" i="22"/>
  <c r="O58" i="22" s="1"/>
  <c r="G58" i="22"/>
  <c r="H57" i="22"/>
  <c r="O57" i="22" s="1"/>
  <c r="G57" i="22"/>
  <c r="O56" i="22"/>
  <c r="C56" i="22"/>
  <c r="G56" i="22" s="1"/>
  <c r="H55" i="22"/>
  <c r="O55" i="22" s="1"/>
  <c r="G55" i="22"/>
  <c r="H54" i="22"/>
  <c r="O54" i="22" s="1"/>
  <c r="G54" i="22"/>
  <c r="O53" i="22"/>
  <c r="G53" i="22"/>
  <c r="O52" i="22"/>
  <c r="C52" i="22"/>
  <c r="G52" i="22" s="1"/>
  <c r="H51" i="22"/>
  <c r="O51" i="22" s="1"/>
  <c r="G51" i="22"/>
  <c r="H50" i="22"/>
  <c r="O50" i="22" s="1"/>
  <c r="G50" i="22"/>
  <c r="H49" i="22"/>
  <c r="O49" i="22" s="1"/>
  <c r="G49" i="22"/>
  <c r="H48" i="22"/>
  <c r="O48" i="22" s="1"/>
  <c r="G48" i="22"/>
  <c r="H47" i="22"/>
  <c r="O47" i="22" s="1"/>
  <c r="G47" i="22"/>
  <c r="H46" i="22"/>
  <c r="O46" i="22" s="1"/>
  <c r="G46" i="22"/>
  <c r="J45" i="22"/>
  <c r="O45" i="22" s="1"/>
  <c r="G45" i="22"/>
  <c r="O44" i="22"/>
  <c r="G44" i="22"/>
  <c r="O43" i="22"/>
  <c r="G43" i="22"/>
  <c r="O42" i="22"/>
  <c r="G42" i="22"/>
  <c r="H41" i="22"/>
  <c r="O41" i="22" s="1"/>
  <c r="G41" i="22"/>
  <c r="O40" i="22"/>
  <c r="G40" i="22"/>
  <c r="H39" i="22"/>
  <c r="O39" i="22" s="1"/>
  <c r="G39" i="22"/>
  <c r="O38" i="22"/>
  <c r="G38" i="22"/>
  <c r="O37" i="22"/>
  <c r="G37" i="22"/>
  <c r="O36" i="22"/>
  <c r="G36" i="22"/>
  <c r="H35" i="22"/>
  <c r="O35" i="22" s="1"/>
  <c r="G35" i="22"/>
  <c r="J34" i="22"/>
  <c r="O34" i="22" s="1"/>
  <c r="G34" i="22"/>
  <c r="H33" i="22"/>
  <c r="O33" i="22" s="1"/>
  <c r="G33" i="22"/>
  <c r="O32" i="22"/>
  <c r="G32" i="22"/>
  <c r="O31" i="22"/>
  <c r="F31" i="22"/>
  <c r="G31" i="22" s="1"/>
  <c r="H30" i="22"/>
  <c r="O30" i="22" s="1"/>
  <c r="G30" i="22"/>
  <c r="H29" i="22"/>
  <c r="O29" i="22" s="1"/>
  <c r="G29" i="22"/>
  <c r="O28" i="22"/>
  <c r="G28" i="22"/>
  <c r="O27" i="22"/>
  <c r="G27" i="22"/>
  <c r="O26" i="22"/>
  <c r="G26" i="22"/>
  <c r="O25" i="22"/>
  <c r="G25" i="22"/>
  <c r="O24" i="22"/>
  <c r="O23" i="22"/>
  <c r="G23" i="22"/>
  <c r="E23" i="22"/>
  <c r="H22" i="22"/>
  <c r="O22" i="22" s="1"/>
  <c r="G22" i="22"/>
  <c r="E22" i="22"/>
  <c r="H21" i="22"/>
  <c r="O21" i="22" s="1"/>
  <c r="G21" i="22"/>
  <c r="E21" i="22"/>
  <c r="H20" i="22"/>
  <c r="O20" i="22" s="1"/>
  <c r="G20" i="22"/>
  <c r="E20" i="22"/>
  <c r="H19" i="22"/>
  <c r="O19" i="22" s="1"/>
  <c r="G19" i="22"/>
  <c r="E19" i="22"/>
  <c r="O18" i="22"/>
  <c r="G18" i="22"/>
  <c r="E18" i="22"/>
  <c r="H17" i="22"/>
  <c r="O17" i="22" s="1"/>
  <c r="G17" i="22"/>
  <c r="E17" i="22"/>
  <c r="H16" i="22"/>
  <c r="O16" i="22" s="1"/>
  <c r="G16" i="22"/>
  <c r="E16" i="22"/>
  <c r="O15" i="22"/>
  <c r="G15" i="22"/>
  <c r="E15" i="22"/>
  <c r="O14" i="22"/>
  <c r="G14" i="22"/>
  <c r="E14" i="22"/>
  <c r="O13" i="22"/>
  <c r="G13" i="22"/>
  <c r="E13" i="22"/>
  <c r="O12" i="22"/>
  <c r="C12" i="22"/>
  <c r="E12" i="22" s="1"/>
  <c r="O11" i="22"/>
  <c r="G11" i="22"/>
  <c r="E11" i="22"/>
  <c r="O10" i="22"/>
  <c r="G10" i="22"/>
  <c r="E10" i="22"/>
  <c r="O9" i="22"/>
  <c r="C9" i="22"/>
  <c r="E9" i="22" s="1"/>
  <c r="H8" i="22"/>
  <c r="O8" i="22" s="1"/>
  <c r="G8" i="22"/>
  <c r="E8" i="22"/>
  <c r="O7" i="22"/>
  <c r="G7" i="22"/>
  <c r="E7" i="22"/>
  <c r="O6" i="22"/>
  <c r="G6" i="22"/>
  <c r="E6" i="22"/>
  <c r="O5" i="22"/>
  <c r="C5" i="22"/>
  <c r="E5" i="22" s="1"/>
  <c r="O4" i="22"/>
  <c r="C4" i="22"/>
  <c r="E4" i="22" s="1"/>
  <c r="C136" i="65" l="1"/>
  <c r="C136" i="68"/>
  <c r="C136" i="66"/>
  <c r="C136" i="70"/>
  <c r="C136" i="92"/>
  <c r="C136" i="95"/>
  <c r="C136" i="98"/>
  <c r="C136" i="59"/>
  <c r="C136" i="77"/>
  <c r="C136" i="80"/>
  <c r="D136" i="92"/>
  <c r="D136" i="95"/>
  <c r="D136" i="98"/>
  <c r="C136" i="89"/>
  <c r="G9" i="22"/>
  <c r="C136" i="67"/>
  <c r="C136" i="60"/>
  <c r="C136" i="63"/>
  <c r="D136" i="84"/>
  <c r="D136" i="87"/>
  <c r="D136" i="90"/>
  <c r="C136" i="93"/>
  <c r="C136" i="96"/>
  <c r="C136" i="64"/>
  <c r="C136" i="69"/>
  <c r="C136" i="73"/>
  <c r="C136" i="86"/>
  <c r="C136" i="71"/>
  <c r="C136" i="84"/>
  <c r="C136" i="87"/>
  <c r="C136" i="75"/>
  <c r="C136" i="81"/>
  <c r="D136" i="93"/>
  <c r="D136" i="96"/>
  <c r="D136" i="99"/>
  <c r="G4" i="22"/>
  <c r="G5" i="22"/>
  <c r="G12" i="22"/>
  <c r="D11" i="57" l="1"/>
  <c r="C11" i="57"/>
  <c r="C5" i="57"/>
  <c r="C120" i="57"/>
  <c r="A117" i="57"/>
  <c r="A114" i="57"/>
  <c r="A101" i="57"/>
  <c r="A98" i="57"/>
  <c r="A91" i="57"/>
  <c r="C79" i="57"/>
  <c r="C136" i="57" s="1"/>
  <c r="A75" i="57"/>
  <c r="A59" i="57"/>
  <c r="A25" i="57"/>
  <c r="C13" i="57"/>
  <c r="D136" i="57"/>
  <c r="C10" i="57"/>
  <c r="C9" i="57"/>
  <c r="C120" i="56"/>
  <c r="A117" i="56"/>
  <c r="A114" i="56"/>
  <c r="A101" i="56"/>
  <c r="A98" i="56"/>
  <c r="A91" i="56"/>
  <c r="C79" i="56"/>
  <c r="A75" i="56"/>
  <c r="A59" i="56"/>
  <c r="A25" i="56"/>
  <c r="C13" i="56"/>
  <c r="D11" i="56"/>
  <c r="D136" i="56" s="1"/>
  <c r="C11" i="56"/>
  <c r="C10" i="56"/>
  <c r="C9" i="56"/>
  <c r="C5" i="56"/>
  <c r="C136" i="56" s="1"/>
  <c r="C32" i="55"/>
  <c r="C5" i="55"/>
  <c r="C120" i="55"/>
  <c r="A117" i="55"/>
  <c r="A114" i="55"/>
  <c r="A101" i="55"/>
  <c r="A98" i="55"/>
  <c r="A91" i="55"/>
  <c r="C79" i="55"/>
  <c r="A75" i="55"/>
  <c r="A59" i="55"/>
  <c r="A25" i="55"/>
  <c r="C13" i="55"/>
  <c r="D11" i="55"/>
  <c r="D136" i="55" s="1"/>
  <c r="C11" i="55"/>
  <c r="C10" i="55"/>
  <c r="C9" i="55"/>
  <c r="C136" i="55" s="1"/>
  <c r="C120" i="54"/>
  <c r="A117" i="54"/>
  <c r="A114" i="54"/>
  <c r="A101" i="54"/>
  <c r="A98" i="54"/>
  <c r="A91" i="54"/>
  <c r="C79" i="54"/>
  <c r="A75" i="54"/>
  <c r="A59" i="54"/>
  <c r="A25" i="54"/>
  <c r="C13" i="54"/>
  <c r="D11" i="54"/>
  <c r="D136" i="54" s="1"/>
  <c r="C11" i="54"/>
  <c r="C10" i="54"/>
  <c r="C9" i="54"/>
  <c r="C5" i="54"/>
  <c r="C136" i="54" s="1"/>
  <c r="C79" i="53"/>
  <c r="D11" i="53"/>
  <c r="D136" i="53" s="1"/>
  <c r="C11" i="53"/>
  <c r="C9" i="53"/>
  <c r="C120" i="53"/>
  <c r="A117" i="53"/>
  <c r="A114" i="53"/>
  <c r="A101" i="53"/>
  <c r="A98" i="53"/>
  <c r="A91" i="53"/>
  <c r="A75" i="53"/>
  <c r="A59" i="53"/>
  <c r="A25" i="53"/>
  <c r="C13" i="53"/>
  <c r="C10" i="53"/>
  <c r="C5" i="53"/>
  <c r="C77" i="52"/>
  <c r="C5" i="52"/>
  <c r="C4" i="52"/>
  <c r="D136" i="52"/>
  <c r="C120" i="52"/>
  <c r="A117" i="52"/>
  <c r="A114" i="52"/>
  <c r="A101" i="52"/>
  <c r="A98" i="52"/>
  <c r="A91" i="52"/>
  <c r="C86" i="52"/>
  <c r="A75" i="52"/>
  <c r="A59" i="52"/>
  <c r="A25" i="52"/>
  <c r="C13" i="52"/>
  <c r="C11" i="52"/>
  <c r="C10" i="52"/>
  <c r="C9" i="52"/>
  <c r="C35" i="51"/>
  <c r="D136" i="51"/>
  <c r="C120" i="51"/>
  <c r="A117" i="51"/>
  <c r="A114" i="51"/>
  <c r="A101" i="51"/>
  <c r="A98" i="51"/>
  <c r="A91" i="51"/>
  <c r="C86" i="51"/>
  <c r="A75" i="51"/>
  <c r="A59" i="51"/>
  <c r="A25" i="51"/>
  <c r="C13" i="51"/>
  <c r="C11" i="51"/>
  <c r="C10" i="51"/>
  <c r="C9" i="51"/>
  <c r="C5" i="51"/>
  <c r="C4" i="51"/>
  <c r="D136" i="50"/>
  <c r="C120" i="50"/>
  <c r="A117" i="50"/>
  <c r="A114" i="50"/>
  <c r="A101" i="50"/>
  <c r="A98" i="50"/>
  <c r="A91" i="50"/>
  <c r="C86" i="50"/>
  <c r="A75" i="50"/>
  <c r="A59" i="50"/>
  <c r="A25" i="50"/>
  <c r="C13" i="50"/>
  <c r="C11" i="50"/>
  <c r="C10" i="50"/>
  <c r="C9" i="50"/>
  <c r="C5" i="50"/>
  <c r="C4" i="50"/>
  <c r="C13" i="49"/>
  <c r="C11" i="49"/>
  <c r="C9" i="49"/>
  <c r="D136" i="49"/>
  <c r="C120" i="49"/>
  <c r="A117" i="49"/>
  <c r="A114" i="49"/>
  <c r="A101" i="49"/>
  <c r="A98" i="49"/>
  <c r="A91" i="49"/>
  <c r="C86" i="49"/>
  <c r="A75" i="49"/>
  <c r="A59" i="49"/>
  <c r="A25" i="49"/>
  <c r="C10" i="49"/>
  <c r="C5" i="49"/>
  <c r="C4" i="49"/>
  <c r="D136" i="48"/>
  <c r="C120" i="48"/>
  <c r="A117" i="48"/>
  <c r="A114" i="48"/>
  <c r="A101" i="48"/>
  <c r="A98" i="48"/>
  <c r="A91" i="48"/>
  <c r="C86" i="48"/>
  <c r="A75" i="48"/>
  <c r="A59" i="48"/>
  <c r="A25" i="48"/>
  <c r="C13" i="48"/>
  <c r="C11" i="48"/>
  <c r="C10" i="48"/>
  <c r="C5" i="48"/>
  <c r="C4" i="48"/>
  <c r="D136" i="47"/>
  <c r="C120" i="47"/>
  <c r="A117" i="47"/>
  <c r="A114" i="47"/>
  <c r="A101" i="47"/>
  <c r="A98" i="47"/>
  <c r="A91" i="47"/>
  <c r="C86" i="47"/>
  <c r="A75" i="47"/>
  <c r="A59" i="47"/>
  <c r="A25" i="47"/>
  <c r="C13" i="47"/>
  <c r="C11" i="47"/>
  <c r="C10" i="47"/>
  <c r="C5" i="47"/>
  <c r="C4" i="47"/>
  <c r="C136" i="47" s="1"/>
  <c r="D136" i="46"/>
  <c r="C120" i="46"/>
  <c r="A117" i="46"/>
  <c r="A114" i="46"/>
  <c r="A101" i="46"/>
  <c r="A98" i="46"/>
  <c r="A91" i="46"/>
  <c r="C86" i="46"/>
  <c r="A75" i="46"/>
  <c r="A59" i="46"/>
  <c r="A25" i="46"/>
  <c r="C13" i="46"/>
  <c r="C11" i="46"/>
  <c r="C10" i="46"/>
  <c r="C5" i="46"/>
  <c r="C4" i="46"/>
  <c r="D136" i="45"/>
  <c r="C120" i="45"/>
  <c r="A117" i="45"/>
  <c r="A114" i="45"/>
  <c r="A101" i="45"/>
  <c r="A98" i="45"/>
  <c r="A91" i="45"/>
  <c r="C86" i="45"/>
  <c r="A75" i="45"/>
  <c r="A59" i="45"/>
  <c r="A25" i="45"/>
  <c r="C13" i="45"/>
  <c r="C11" i="45"/>
  <c r="C10" i="45"/>
  <c r="C5" i="45"/>
  <c r="C4" i="45"/>
  <c r="D136" i="44"/>
  <c r="C120" i="44"/>
  <c r="A117" i="44"/>
  <c r="A114" i="44"/>
  <c r="A101" i="44"/>
  <c r="A98" i="44"/>
  <c r="A91" i="44"/>
  <c r="C86" i="44"/>
  <c r="A75" i="44"/>
  <c r="A59" i="44"/>
  <c r="A25" i="44"/>
  <c r="C13" i="44"/>
  <c r="C11" i="44"/>
  <c r="C10" i="44"/>
  <c r="C5" i="44"/>
  <c r="C4" i="44"/>
  <c r="D136" i="43"/>
  <c r="C120" i="43"/>
  <c r="A117" i="43"/>
  <c r="A114" i="43"/>
  <c r="A101" i="43"/>
  <c r="A98" i="43"/>
  <c r="A91" i="43"/>
  <c r="C86" i="43"/>
  <c r="A75" i="43"/>
  <c r="A59" i="43"/>
  <c r="A25" i="43"/>
  <c r="C13" i="43"/>
  <c r="C11" i="43"/>
  <c r="C10" i="43"/>
  <c r="C5" i="43"/>
  <c r="C136" i="43" s="1"/>
  <c r="C4" i="43"/>
  <c r="D136" i="42"/>
  <c r="C120" i="42"/>
  <c r="A117" i="42"/>
  <c r="A114" i="42"/>
  <c r="A101" i="42"/>
  <c r="A98" i="42"/>
  <c r="A91" i="42"/>
  <c r="C86" i="42"/>
  <c r="A75" i="42"/>
  <c r="A59" i="42"/>
  <c r="A25" i="42"/>
  <c r="C13" i="42"/>
  <c r="C11" i="42"/>
  <c r="C10" i="42"/>
  <c r="C5" i="42"/>
  <c r="C4" i="42"/>
  <c r="D136" i="41"/>
  <c r="C120" i="41"/>
  <c r="A117" i="41"/>
  <c r="A114" i="41"/>
  <c r="A101" i="41"/>
  <c r="A98" i="41"/>
  <c r="A91" i="41"/>
  <c r="C86" i="41"/>
  <c r="A75" i="41"/>
  <c r="A59" i="41"/>
  <c r="A25" i="41"/>
  <c r="C13" i="41"/>
  <c r="C11" i="41"/>
  <c r="C10" i="41"/>
  <c r="C5" i="41"/>
  <c r="C4" i="41"/>
  <c r="C136" i="41" s="1"/>
  <c r="D136" i="40"/>
  <c r="C120" i="40"/>
  <c r="A117" i="40"/>
  <c r="A114" i="40"/>
  <c r="A101" i="40"/>
  <c r="A98" i="40"/>
  <c r="A91" i="40"/>
  <c r="C86" i="40"/>
  <c r="A75" i="40"/>
  <c r="A59" i="40"/>
  <c r="A25" i="40"/>
  <c r="C13" i="40"/>
  <c r="C11" i="40"/>
  <c r="C10" i="40"/>
  <c r="C5" i="40"/>
  <c r="C4" i="40"/>
  <c r="D136" i="39"/>
  <c r="C120" i="39"/>
  <c r="A117" i="39"/>
  <c r="A114" i="39"/>
  <c r="A101" i="39"/>
  <c r="A98" i="39"/>
  <c r="A91" i="39"/>
  <c r="C86" i="39"/>
  <c r="A75" i="39"/>
  <c r="A59" i="39"/>
  <c r="A25" i="39"/>
  <c r="C13" i="39"/>
  <c r="C11" i="39"/>
  <c r="C10" i="39"/>
  <c r="C5" i="39"/>
  <c r="C4" i="39"/>
  <c r="C120" i="38"/>
  <c r="A117" i="38"/>
  <c r="A114" i="38"/>
  <c r="A101" i="38"/>
  <c r="A98" i="38"/>
  <c r="A91" i="38"/>
  <c r="C86" i="38"/>
  <c r="A75" i="38"/>
  <c r="A59" i="38"/>
  <c r="D136" i="38"/>
  <c r="A25" i="38"/>
  <c r="C13" i="38"/>
  <c r="C11" i="38"/>
  <c r="C10" i="38"/>
  <c r="C5" i="38"/>
  <c r="C4" i="38"/>
  <c r="A117" i="37"/>
  <c r="A114" i="37"/>
  <c r="A101" i="37"/>
  <c r="A98" i="37"/>
  <c r="A91" i="37"/>
  <c r="C86" i="37"/>
  <c r="A75" i="37"/>
  <c r="A59" i="37"/>
  <c r="D27" i="37"/>
  <c r="D26" i="37"/>
  <c r="D136" i="37" s="1"/>
  <c r="A25" i="37"/>
  <c r="C13" i="37"/>
  <c r="C11" i="37"/>
  <c r="C10" i="37"/>
  <c r="C5" i="37"/>
  <c r="C4" i="37"/>
  <c r="A117" i="36"/>
  <c r="A114" i="36"/>
  <c r="A101" i="36"/>
  <c r="A98" i="36"/>
  <c r="A91" i="36"/>
  <c r="C86" i="36"/>
  <c r="A75" i="36"/>
  <c r="A59" i="36"/>
  <c r="D27" i="36"/>
  <c r="D26" i="36"/>
  <c r="D136" i="36" s="1"/>
  <c r="A25" i="36"/>
  <c r="C13" i="36"/>
  <c r="C11" i="36"/>
  <c r="C10" i="36"/>
  <c r="C5" i="36"/>
  <c r="C4" i="36"/>
  <c r="C13" i="35"/>
  <c r="C10" i="35"/>
  <c r="A117" i="35"/>
  <c r="A114" i="35"/>
  <c r="A101" i="35"/>
  <c r="A98" i="35"/>
  <c r="A91" i="35"/>
  <c r="C86" i="35"/>
  <c r="A75" i="35"/>
  <c r="A59" i="35"/>
  <c r="D27" i="35"/>
  <c r="D26" i="35"/>
  <c r="D136" i="35" s="1"/>
  <c r="A25" i="35"/>
  <c r="C11" i="35"/>
  <c r="C5" i="35"/>
  <c r="C4" i="35"/>
  <c r="C11" i="34"/>
  <c r="D136" i="34"/>
  <c r="A117" i="34"/>
  <c r="A114" i="34"/>
  <c r="A101" i="34"/>
  <c r="A98" i="34"/>
  <c r="A91" i="34"/>
  <c r="C86" i="34"/>
  <c r="A75" i="34"/>
  <c r="A59" i="34"/>
  <c r="D27" i="34"/>
  <c r="D26" i="34"/>
  <c r="A25" i="34"/>
  <c r="C13" i="34"/>
  <c r="C7" i="34"/>
  <c r="C5" i="34"/>
  <c r="C4" i="34"/>
  <c r="A117" i="33"/>
  <c r="A114" i="33"/>
  <c r="A101" i="33"/>
  <c r="A98" i="33"/>
  <c r="A91" i="33"/>
  <c r="C86" i="33"/>
  <c r="A75" i="33"/>
  <c r="A59" i="33"/>
  <c r="D27" i="33"/>
  <c r="D26" i="33"/>
  <c r="D136" i="33" s="1"/>
  <c r="A25" i="33"/>
  <c r="C13" i="33"/>
  <c r="C11" i="33"/>
  <c r="C7" i="33"/>
  <c r="C5" i="33"/>
  <c r="C4" i="33"/>
  <c r="A117" i="32"/>
  <c r="A114" i="32"/>
  <c r="A101" i="32"/>
  <c r="A98" i="32"/>
  <c r="A91" i="32"/>
  <c r="C86" i="32"/>
  <c r="A75" i="32"/>
  <c r="A59" i="32"/>
  <c r="D27" i="32"/>
  <c r="D26" i="32"/>
  <c r="D136" i="32" s="1"/>
  <c r="A25" i="32"/>
  <c r="C13" i="32"/>
  <c r="C11" i="32"/>
  <c r="C7" i="32"/>
  <c r="C5" i="32"/>
  <c r="C4" i="32"/>
  <c r="C11" i="31"/>
  <c r="A117" i="31"/>
  <c r="A114" i="31"/>
  <c r="A101" i="31"/>
  <c r="A98" i="31"/>
  <c r="A91" i="31"/>
  <c r="C86" i="31"/>
  <c r="A75" i="31"/>
  <c r="A59" i="31"/>
  <c r="D32" i="31"/>
  <c r="D27" i="31"/>
  <c r="D26" i="31"/>
  <c r="D136" i="31" s="1"/>
  <c r="A25" i="31"/>
  <c r="C13" i="31"/>
  <c r="C7" i="31"/>
  <c r="C5" i="31"/>
  <c r="C4" i="31"/>
  <c r="D32" i="30"/>
  <c r="C5" i="30"/>
  <c r="A117" i="30"/>
  <c r="A114" i="30"/>
  <c r="A101" i="30"/>
  <c r="A98" i="30"/>
  <c r="A91" i="30"/>
  <c r="C86" i="30"/>
  <c r="A75" i="30"/>
  <c r="A59" i="30"/>
  <c r="D27" i="30"/>
  <c r="D26" i="30"/>
  <c r="A25" i="30"/>
  <c r="C13" i="30"/>
  <c r="C7" i="30"/>
  <c r="C4" i="30"/>
  <c r="D27" i="29"/>
  <c r="C14" i="29"/>
  <c r="A117" i="29"/>
  <c r="A114" i="29"/>
  <c r="A101" i="29"/>
  <c r="A98" i="29"/>
  <c r="A91" i="29"/>
  <c r="C86" i="29"/>
  <c r="C79" i="29"/>
  <c r="C78" i="29"/>
  <c r="C77" i="29"/>
  <c r="A75" i="29"/>
  <c r="A59" i="29"/>
  <c r="D26" i="29"/>
  <c r="A25" i="29"/>
  <c r="C13" i="29"/>
  <c r="C7" i="29"/>
  <c r="C5" i="29"/>
  <c r="C4" i="29"/>
  <c r="C86" i="28"/>
  <c r="A117" i="28"/>
  <c r="A114" i="28"/>
  <c r="A101" i="28"/>
  <c r="A98" i="28"/>
  <c r="A91" i="28"/>
  <c r="C79" i="28"/>
  <c r="C78" i="28"/>
  <c r="C77" i="28"/>
  <c r="A75" i="28"/>
  <c r="A59" i="28"/>
  <c r="D26" i="28"/>
  <c r="D136" i="28" s="1"/>
  <c r="A25" i="28"/>
  <c r="C14" i="28"/>
  <c r="C13" i="28"/>
  <c r="C7" i="28"/>
  <c r="C5" i="28"/>
  <c r="C4" i="28"/>
  <c r="A117" i="27"/>
  <c r="A114" i="27"/>
  <c r="A101" i="27"/>
  <c r="A98" i="27"/>
  <c r="A91" i="27"/>
  <c r="C86" i="27"/>
  <c r="C79" i="27"/>
  <c r="C78" i="27"/>
  <c r="C77" i="27"/>
  <c r="A75" i="27"/>
  <c r="A59" i="27"/>
  <c r="D26" i="27"/>
  <c r="D136" i="27" s="1"/>
  <c r="A25" i="27"/>
  <c r="C14" i="27"/>
  <c r="C13" i="27"/>
  <c r="C7" i="27"/>
  <c r="C5" i="27"/>
  <c r="C4" i="27"/>
  <c r="D26" i="26"/>
  <c r="D26" i="25"/>
  <c r="D136" i="26"/>
  <c r="A117" i="26"/>
  <c r="A114" i="26"/>
  <c r="A101" i="26"/>
  <c r="A98" i="26"/>
  <c r="A91" i="26"/>
  <c r="C86" i="26"/>
  <c r="C79" i="26"/>
  <c r="C78" i="26"/>
  <c r="C77" i="26"/>
  <c r="A75" i="26"/>
  <c r="A59" i="26"/>
  <c r="A25" i="26"/>
  <c r="C14" i="26"/>
  <c r="C13" i="26"/>
  <c r="C7" i="26"/>
  <c r="C5" i="26"/>
  <c r="C4" i="26"/>
  <c r="D136" i="25"/>
  <c r="A117" i="25"/>
  <c r="A114" i="25"/>
  <c r="A101" i="25"/>
  <c r="A98" i="25"/>
  <c r="A91" i="25"/>
  <c r="C86" i="25"/>
  <c r="C79" i="25"/>
  <c r="C78" i="25"/>
  <c r="C77" i="25"/>
  <c r="A75" i="25"/>
  <c r="A59" i="25"/>
  <c r="A25" i="25"/>
  <c r="C14" i="25"/>
  <c r="C13" i="25"/>
  <c r="C7" i="25"/>
  <c r="C5" i="25"/>
  <c r="C4" i="25"/>
  <c r="C86" i="24"/>
  <c r="D136" i="24"/>
  <c r="A117" i="24"/>
  <c r="A114" i="24"/>
  <c r="A101" i="24"/>
  <c r="A98" i="24"/>
  <c r="A91" i="24"/>
  <c r="C79" i="24"/>
  <c r="C78" i="24"/>
  <c r="C77" i="24"/>
  <c r="A75" i="24"/>
  <c r="A59" i="24"/>
  <c r="A25" i="24"/>
  <c r="C14" i="24"/>
  <c r="C13" i="24"/>
  <c r="C7" i="24"/>
  <c r="C5" i="24"/>
  <c r="C4" i="24"/>
  <c r="D136" i="23"/>
  <c r="A117" i="23"/>
  <c r="A114" i="23"/>
  <c r="A101" i="23"/>
  <c r="A98" i="23"/>
  <c r="A91" i="23"/>
  <c r="C86" i="23"/>
  <c r="C79" i="23"/>
  <c r="C78" i="23"/>
  <c r="C77" i="23"/>
  <c r="A75" i="23"/>
  <c r="A59" i="23"/>
  <c r="A25" i="23"/>
  <c r="C14" i="23"/>
  <c r="C13" i="23"/>
  <c r="C7" i="23"/>
  <c r="C5" i="23"/>
  <c r="C4" i="23"/>
  <c r="D132" i="21"/>
  <c r="D136" i="21" s="1"/>
  <c r="A117" i="21"/>
  <c r="A114" i="21"/>
  <c r="A101" i="21"/>
  <c r="A98" i="21"/>
  <c r="A91" i="21"/>
  <c r="C86" i="21"/>
  <c r="C79" i="21"/>
  <c r="C78" i="21"/>
  <c r="C77" i="21"/>
  <c r="A75" i="21"/>
  <c r="A59" i="21"/>
  <c r="A25" i="21"/>
  <c r="C14" i="21"/>
  <c r="C13" i="21"/>
  <c r="C7" i="21"/>
  <c r="C5" i="21"/>
  <c r="C4" i="21"/>
  <c r="C136" i="26" l="1"/>
  <c r="C136" i="32"/>
  <c r="C136" i="21"/>
  <c r="C136" i="38"/>
  <c r="C136" i="28"/>
  <c r="C136" i="44"/>
  <c r="C136" i="50"/>
  <c r="C136" i="30"/>
  <c r="C136" i="33"/>
  <c r="C136" i="36"/>
  <c r="C136" i="39"/>
  <c r="C136" i="42"/>
  <c r="C136" i="23"/>
  <c r="C136" i="25"/>
  <c r="C136" i="45"/>
  <c r="C136" i="48"/>
  <c r="C136" i="52"/>
  <c r="C136" i="51"/>
  <c r="C136" i="34"/>
  <c r="C136" i="53"/>
  <c r="C136" i="27"/>
  <c r="C136" i="37"/>
  <c r="C136" i="40"/>
  <c r="C136" i="46"/>
  <c r="C136" i="49"/>
  <c r="C136" i="35"/>
  <c r="C136" i="31"/>
  <c r="D136" i="30"/>
  <c r="D136" i="29"/>
  <c r="C136" i="29"/>
  <c r="C136" i="24"/>
  <c r="C5" i="20"/>
  <c r="C4" i="20"/>
  <c r="C134" i="20" s="1"/>
  <c r="D134" i="20"/>
  <c r="A115" i="20"/>
  <c r="A112" i="20"/>
  <c r="A99" i="20"/>
  <c r="A96" i="20"/>
  <c r="A89" i="20"/>
  <c r="C84" i="20"/>
  <c r="C77" i="20"/>
  <c r="C76" i="20"/>
  <c r="C75" i="20"/>
  <c r="A73" i="20"/>
  <c r="A57" i="20"/>
  <c r="A24" i="20"/>
  <c r="C14" i="20"/>
  <c r="C13" i="20"/>
  <c r="C7" i="20"/>
  <c r="D134" i="19"/>
  <c r="A115" i="19"/>
  <c r="A112" i="19"/>
  <c r="A99" i="19"/>
  <c r="A96" i="19"/>
  <c r="A89" i="19"/>
  <c r="C84" i="19"/>
  <c r="C77" i="19"/>
  <c r="C76" i="19"/>
  <c r="C75" i="19"/>
  <c r="A73" i="19"/>
  <c r="A57" i="19"/>
  <c r="A24" i="19"/>
  <c r="C14" i="19"/>
  <c r="C13" i="19"/>
  <c r="C7" i="19"/>
  <c r="C4" i="19"/>
  <c r="D134" i="18"/>
  <c r="A115" i="18"/>
  <c r="A112" i="18"/>
  <c r="A99" i="18"/>
  <c r="A96" i="18"/>
  <c r="A89" i="18"/>
  <c r="C84" i="18"/>
  <c r="C77" i="18"/>
  <c r="C76" i="18"/>
  <c r="C75" i="18"/>
  <c r="A73" i="18"/>
  <c r="A57" i="18"/>
  <c r="A24" i="18"/>
  <c r="C14" i="18"/>
  <c r="C13" i="18"/>
  <c r="C7" i="18"/>
  <c r="C4" i="18"/>
  <c r="D134" i="17"/>
  <c r="A115" i="17"/>
  <c r="A112" i="17"/>
  <c r="A99" i="17"/>
  <c r="A96" i="17"/>
  <c r="A89" i="17"/>
  <c r="C84" i="17"/>
  <c r="C77" i="17"/>
  <c r="C76" i="17"/>
  <c r="C75" i="17"/>
  <c r="A73" i="17"/>
  <c r="A57" i="17"/>
  <c r="A24" i="17"/>
  <c r="C14" i="17"/>
  <c r="C13" i="17"/>
  <c r="C7" i="17"/>
  <c r="C4" i="17"/>
  <c r="C134" i="19" l="1"/>
  <c r="C134" i="17"/>
  <c r="C134" i="18"/>
  <c r="A99" i="16"/>
  <c r="A115" i="16"/>
  <c r="A112" i="16"/>
  <c r="A96" i="16"/>
  <c r="A89" i="16"/>
  <c r="C84" i="16"/>
  <c r="C77" i="16"/>
  <c r="C76" i="16"/>
  <c r="C75" i="16"/>
  <c r="A73" i="16"/>
  <c r="A57" i="16"/>
  <c r="D53" i="16"/>
  <c r="D36" i="16"/>
  <c r="D134" i="16" s="1"/>
  <c r="A24" i="16"/>
  <c r="C14" i="16"/>
  <c r="C13" i="16"/>
  <c r="C7" i="16"/>
  <c r="C4" i="16"/>
  <c r="A115" i="15"/>
  <c r="A112" i="15"/>
  <c r="A99" i="15"/>
  <c r="A96" i="15"/>
  <c r="A89" i="15"/>
  <c r="C84" i="15"/>
  <c r="C77" i="15"/>
  <c r="C76" i="15"/>
  <c r="C75" i="15"/>
  <c r="A73" i="15"/>
  <c r="A57" i="15"/>
  <c r="D53" i="15"/>
  <c r="D36" i="15"/>
  <c r="D134" i="15" s="1"/>
  <c r="A24" i="15"/>
  <c r="C14" i="15"/>
  <c r="C13" i="15"/>
  <c r="C7" i="15"/>
  <c r="C4" i="15"/>
  <c r="A115" i="14"/>
  <c r="A112" i="14"/>
  <c r="A99" i="14"/>
  <c r="A96" i="14"/>
  <c r="A89" i="14"/>
  <c r="C84" i="14"/>
  <c r="C77" i="14"/>
  <c r="C76" i="14"/>
  <c r="C75" i="14"/>
  <c r="A73" i="14"/>
  <c r="A57" i="14"/>
  <c r="D53" i="14"/>
  <c r="D36" i="14"/>
  <c r="D134" i="14" s="1"/>
  <c r="A24" i="14"/>
  <c r="C14" i="14"/>
  <c r="C13" i="14"/>
  <c r="C7" i="14"/>
  <c r="C4" i="14"/>
  <c r="A115" i="13"/>
  <c r="A112" i="13"/>
  <c r="A99" i="13"/>
  <c r="A96" i="13"/>
  <c r="A89" i="13"/>
  <c r="C84" i="13"/>
  <c r="C77" i="13"/>
  <c r="C76" i="13"/>
  <c r="C75" i="13"/>
  <c r="A73" i="13"/>
  <c r="A57" i="13"/>
  <c r="D36" i="13"/>
  <c r="D134" i="13" s="1"/>
  <c r="A24" i="13"/>
  <c r="C14" i="13"/>
  <c r="C13" i="13"/>
  <c r="C7" i="13"/>
  <c r="C4" i="13"/>
  <c r="D53" i="12"/>
  <c r="A115" i="12"/>
  <c r="A112" i="12"/>
  <c r="A99" i="12"/>
  <c r="A96" i="12"/>
  <c r="A89" i="12"/>
  <c r="C84" i="12"/>
  <c r="C77" i="12"/>
  <c r="C76" i="12"/>
  <c r="C75" i="12"/>
  <c r="A73" i="12"/>
  <c r="A57" i="12"/>
  <c r="D36" i="12"/>
  <c r="D134" i="12" s="1"/>
  <c r="A24" i="12"/>
  <c r="C14" i="12"/>
  <c r="C13" i="12"/>
  <c r="C7" i="12"/>
  <c r="C4" i="12"/>
  <c r="D36" i="11"/>
  <c r="C4" i="11"/>
  <c r="C134" i="11" s="1"/>
  <c r="D134" i="11"/>
  <c r="A115" i="11"/>
  <c r="A112" i="11"/>
  <c r="A99" i="11"/>
  <c r="A96" i="11"/>
  <c r="A89" i="11"/>
  <c r="C84" i="11"/>
  <c r="C77" i="11"/>
  <c r="C76" i="11"/>
  <c r="C75" i="11"/>
  <c r="A73" i="11"/>
  <c r="A57" i="11"/>
  <c r="A24" i="11"/>
  <c r="C14" i="11"/>
  <c r="C13" i="11"/>
  <c r="C7" i="11"/>
  <c r="D134" i="10"/>
  <c r="A115" i="10"/>
  <c r="A112" i="10"/>
  <c r="A99" i="10"/>
  <c r="A96" i="10"/>
  <c r="A89" i="10"/>
  <c r="C84" i="10"/>
  <c r="C77" i="10"/>
  <c r="C76" i="10"/>
  <c r="C75" i="10"/>
  <c r="A73" i="10"/>
  <c r="A57" i="10"/>
  <c r="A24" i="10"/>
  <c r="C14" i="10"/>
  <c r="C13" i="10"/>
  <c r="C7" i="10"/>
  <c r="C4" i="10"/>
  <c r="D134" i="9"/>
  <c r="A115" i="9"/>
  <c r="A112" i="9"/>
  <c r="A99" i="9"/>
  <c r="A96" i="9"/>
  <c r="A89" i="9"/>
  <c r="C84" i="9"/>
  <c r="C77" i="9"/>
  <c r="C76" i="9"/>
  <c r="C75" i="9"/>
  <c r="A73" i="9"/>
  <c r="A57" i="9"/>
  <c r="A24" i="9"/>
  <c r="C14" i="9"/>
  <c r="C13" i="9"/>
  <c r="C7" i="9"/>
  <c r="C4" i="9"/>
  <c r="C134" i="14" l="1"/>
  <c r="C134" i="16"/>
  <c r="C134" i="10"/>
  <c r="C134" i="12"/>
  <c r="C134" i="15"/>
  <c r="C134" i="13"/>
  <c r="C134" i="9"/>
  <c r="C77" i="8"/>
  <c r="A115" i="8"/>
  <c r="A112" i="8"/>
  <c r="A99" i="8"/>
  <c r="A96" i="8"/>
  <c r="A89" i="8"/>
  <c r="C84" i="8"/>
  <c r="C76" i="8"/>
  <c r="C75" i="8"/>
  <c r="A73" i="8"/>
  <c r="A57" i="8"/>
  <c r="D134" i="8"/>
  <c r="A24" i="8"/>
  <c r="C14" i="8"/>
  <c r="C13" i="8"/>
  <c r="C7" i="8"/>
  <c r="C4" i="8"/>
  <c r="A115" i="7"/>
  <c r="A112" i="7"/>
  <c r="A99" i="7"/>
  <c r="A96" i="7"/>
  <c r="A89" i="7"/>
  <c r="C84" i="7"/>
  <c r="C77" i="7"/>
  <c r="C76" i="7"/>
  <c r="C75" i="7"/>
  <c r="C74" i="7"/>
  <c r="A73" i="7"/>
  <c r="A57" i="7"/>
  <c r="D25" i="7"/>
  <c r="D134" i="7" s="1"/>
  <c r="A24" i="7"/>
  <c r="C14" i="7"/>
  <c r="C13" i="7"/>
  <c r="C7" i="7"/>
  <c r="C4" i="7"/>
  <c r="A115" i="6"/>
  <c r="A112" i="6"/>
  <c r="A99" i="6"/>
  <c r="A96" i="6"/>
  <c r="A89" i="6"/>
  <c r="C84" i="6"/>
  <c r="C77" i="6"/>
  <c r="C76" i="6"/>
  <c r="C75" i="6"/>
  <c r="C74" i="6"/>
  <c r="A73" i="6"/>
  <c r="A57" i="6"/>
  <c r="D25" i="6"/>
  <c r="D134" i="6" s="1"/>
  <c r="A24" i="6"/>
  <c r="C14" i="6"/>
  <c r="C13" i="6"/>
  <c r="C7" i="6"/>
  <c r="C4" i="6"/>
  <c r="C84" i="5"/>
  <c r="C77" i="5"/>
  <c r="C76" i="5"/>
  <c r="C75" i="5"/>
  <c r="C14" i="5"/>
  <c r="C13" i="5"/>
  <c r="C7" i="5"/>
  <c r="C4" i="5"/>
  <c r="A115" i="5"/>
  <c r="A112" i="5"/>
  <c r="A99" i="5"/>
  <c r="A96" i="5"/>
  <c r="A89" i="5"/>
  <c r="C74" i="5"/>
  <c r="A73" i="5"/>
  <c r="A57" i="5"/>
  <c r="D25" i="5"/>
  <c r="D134" i="5" s="1"/>
  <c r="A24" i="5"/>
  <c r="C134" i="5" l="1"/>
  <c r="C134" i="7"/>
  <c r="C134" i="6"/>
  <c r="C134" i="8"/>
  <c r="C45" i="4"/>
  <c r="C11" i="4"/>
  <c r="A115" i="4"/>
  <c r="A112" i="4"/>
  <c r="A99" i="4"/>
  <c r="A96" i="4"/>
  <c r="A89" i="4"/>
  <c r="C85" i="4"/>
  <c r="C77" i="4"/>
  <c r="C74" i="4"/>
  <c r="A73" i="4"/>
  <c r="A57" i="4"/>
  <c r="C40" i="4"/>
  <c r="C27" i="4"/>
  <c r="D25" i="4"/>
  <c r="D134" i="4" s="1"/>
  <c r="A24" i="4"/>
  <c r="C10" i="4"/>
  <c r="C9" i="4"/>
  <c r="C134" i="4" s="1"/>
  <c r="C7" i="4"/>
  <c r="C6" i="4"/>
  <c r="C4" i="4"/>
  <c r="C85" i="3"/>
  <c r="C77" i="3"/>
  <c r="C74" i="3"/>
  <c r="C61" i="3"/>
  <c r="C58" i="3"/>
  <c r="C45" i="3"/>
  <c r="C40" i="3"/>
  <c r="C27" i="3"/>
  <c r="C134" i="3" s="1"/>
  <c r="D25" i="3"/>
  <c r="D134" i="3" s="1"/>
  <c r="C11" i="3"/>
  <c r="C10" i="3"/>
  <c r="C9" i="3"/>
  <c r="C7" i="3"/>
  <c r="C6" i="3"/>
  <c r="A73" i="3"/>
  <c r="A89" i="3"/>
  <c r="A96" i="3"/>
  <c r="A99" i="3"/>
  <c r="A115" i="3"/>
  <c r="A112" i="3"/>
  <c r="A57" i="3"/>
  <c r="A24" i="3"/>
  <c r="C77" i="2"/>
  <c r="C61" i="2"/>
  <c r="C27" i="2"/>
  <c r="C11" i="2"/>
  <c r="C10" i="2"/>
  <c r="B119" i="2"/>
  <c r="A119" i="2"/>
  <c r="B118" i="2"/>
  <c r="A118" i="2"/>
  <c r="B117" i="2"/>
  <c r="A117" i="2"/>
  <c r="B116" i="2"/>
  <c r="A116" i="2"/>
  <c r="A115" i="2"/>
  <c r="B113" i="2"/>
  <c r="A113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A99" i="2"/>
  <c r="B98" i="2"/>
  <c r="A98" i="2"/>
  <c r="B97" i="2"/>
  <c r="A97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A89" i="2"/>
  <c r="B88" i="2"/>
  <c r="A88" i="2"/>
  <c r="B87" i="2"/>
  <c r="A87" i="2"/>
  <c r="B86" i="2"/>
  <c r="A86" i="2"/>
  <c r="C85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C74" i="2"/>
  <c r="B74" i="2"/>
  <c r="A74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C58" i="2"/>
  <c r="B58" i="2"/>
  <c r="A58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C45" i="2"/>
  <c r="B45" i="2"/>
  <c r="A45" i="2"/>
  <c r="B44" i="2"/>
  <c r="A44" i="2"/>
  <c r="B43" i="2"/>
  <c r="A43" i="2"/>
  <c r="B42" i="2"/>
  <c r="A42" i="2"/>
  <c r="B41" i="2"/>
  <c r="A41" i="2"/>
  <c r="C40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D25" i="2"/>
  <c r="D134" i="2" s="1"/>
  <c r="B25" i="2"/>
  <c r="A25" i="2"/>
  <c r="A24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C9" i="2"/>
  <c r="B9" i="2"/>
  <c r="A9" i="2"/>
  <c r="B8" i="2"/>
  <c r="A8" i="2"/>
  <c r="C7" i="2"/>
  <c r="B7" i="2"/>
  <c r="A7" i="2"/>
  <c r="C6" i="2"/>
  <c r="B6" i="2"/>
  <c r="A6" i="2"/>
  <c r="B5" i="2"/>
  <c r="A5" i="2"/>
  <c r="C4" i="2"/>
  <c r="B4" i="2"/>
  <c r="A4" i="2"/>
  <c r="B119" i="1"/>
  <c r="A119" i="1"/>
  <c r="B118" i="1"/>
  <c r="A118" i="1"/>
  <c r="B117" i="1"/>
  <c r="A117" i="1"/>
  <c r="B116" i="1"/>
  <c r="A116" i="1"/>
  <c r="A115" i="1"/>
  <c r="B113" i="1"/>
  <c r="A113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A99" i="1"/>
  <c r="B98" i="1"/>
  <c r="A98" i="1"/>
  <c r="B97" i="1"/>
  <c r="A97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A89" i="1"/>
  <c r="B88" i="1"/>
  <c r="A88" i="1"/>
  <c r="B87" i="1"/>
  <c r="A87" i="1"/>
  <c r="B86" i="1"/>
  <c r="A86" i="1"/>
  <c r="C85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C77" i="1"/>
  <c r="B77" i="1"/>
  <c r="A77" i="1"/>
  <c r="B76" i="1"/>
  <c r="A76" i="1"/>
  <c r="C75" i="1"/>
  <c r="B75" i="1"/>
  <c r="A75" i="1"/>
  <c r="C74" i="1"/>
  <c r="B74" i="1"/>
  <c r="A74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C58" i="1"/>
  <c r="B58" i="1"/>
  <c r="A58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C45" i="1"/>
  <c r="B45" i="1"/>
  <c r="A45" i="1"/>
  <c r="B44" i="1"/>
  <c r="A44" i="1"/>
  <c r="B43" i="1"/>
  <c r="A43" i="1"/>
  <c r="B42" i="1"/>
  <c r="A42" i="1"/>
  <c r="B41" i="1"/>
  <c r="A41" i="1"/>
  <c r="C40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C27" i="1"/>
  <c r="B27" i="1"/>
  <c r="A27" i="1"/>
  <c r="B26" i="1"/>
  <c r="A26" i="1"/>
  <c r="D25" i="1"/>
  <c r="D134" i="1" s="1"/>
  <c r="B25" i="1"/>
  <c r="A25" i="1"/>
  <c r="A24" i="1"/>
  <c r="B22" i="1"/>
  <c r="A22" i="1"/>
  <c r="B21" i="1"/>
  <c r="A21" i="1"/>
  <c r="B20" i="1"/>
  <c r="A20" i="1"/>
  <c r="B19" i="1"/>
  <c r="A19" i="1"/>
  <c r="B18" i="1"/>
  <c r="A18" i="1"/>
  <c r="B17" i="1"/>
  <c r="A17" i="1"/>
  <c r="B16" i="1"/>
  <c r="A16" i="1"/>
  <c r="B15" i="1"/>
  <c r="A15" i="1"/>
  <c r="B14" i="1"/>
  <c r="A14" i="1"/>
  <c r="B13" i="1"/>
  <c r="A13" i="1"/>
  <c r="B12" i="1"/>
  <c r="A12" i="1"/>
  <c r="C11" i="1"/>
  <c r="B11" i="1"/>
  <c r="A11" i="1"/>
  <c r="C10" i="1"/>
  <c r="B10" i="1"/>
  <c r="A10" i="1"/>
  <c r="C9" i="1"/>
  <c r="B9" i="1"/>
  <c r="A9" i="1"/>
  <c r="B8" i="1"/>
  <c r="A8" i="1"/>
  <c r="C7" i="1"/>
  <c r="B7" i="1"/>
  <c r="A7" i="1"/>
  <c r="C6" i="1"/>
  <c r="B6" i="1"/>
  <c r="A6" i="1"/>
  <c r="B5" i="1"/>
  <c r="A5" i="1"/>
  <c r="C4" i="1"/>
  <c r="B4" i="1"/>
  <c r="A4" i="1"/>
  <c r="C134" i="2" l="1"/>
  <c r="C1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tc={4F9C6ECC-D4D2-423A-BF8A-BE1E213D27DA}</author>
  </authors>
  <commentList>
    <comment ref="D5" authorId="0" shapeId="0" xr:uid="{0D93A92A-1732-4797-AE14-520358F4C4F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4F9C6ECC-D4D2-423A-BF8A-BE1E213D27DA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5B5C198F-ED5B-4317-B753-389CE96B4BDB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tc={83C06746-3A16-4312-86FF-F2156ED508B8}</author>
  </authors>
  <commentList>
    <comment ref="D5" authorId="0" shapeId="0" xr:uid="{5BDE3B77-D382-420C-8349-F7B725C7E81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83C06746-3A16-4312-86FF-F2156ED508B8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93A1BFB9-C3F1-4A9D-BE4C-64FADE355234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tc={D7D424A7-23A3-422D-9414-ACDF7FA1E24B}</author>
  </authors>
  <commentList>
    <comment ref="D5" authorId="0" shapeId="0" xr:uid="{33CE41CB-355C-4B72-9461-E7BC9F9161BA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D7D424A7-23A3-422D-9414-ACDF7FA1E24B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1673C59C-092C-4CCF-B2A3-DAA639B368E2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tc={FA99E7DF-0B6D-49CB-BAF0-D330FCBB0E3E}</author>
  </authors>
  <commentList>
    <comment ref="D5" authorId="0" shapeId="0" xr:uid="{CF859136-EBC6-4973-9EC5-4C814DE3F5E1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  <comment ref="D41" authorId="1" shapeId="0" xr:uid="{FA99E7DF-0B6D-49CB-BAF0-D330FCBB0E3E}">
      <text>
        <t>[Threaded comment]
Your version of Excel allows you to read this threaded comment; however, any edits to it will get removed if the file is opened in a newer version of Excel. Learn more: https://go.microsoft.com/fwlink/?linkid=870924
Comment:
    BACK LOG</t>
      </text>
    </comment>
    <comment ref="D83" authorId="0" shapeId="0" xr:uid="{BC9E79D9-2E37-43B7-911F-071A95F2DA0E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BACK LOG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C4" authorId="0" shapeId="0" xr:uid="{5C0AE546-CEBB-457C-9F4D-BFEABF5DE1E6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04.11.2023 incresd schd</t>
        </r>
      </text>
    </comment>
    <comment ref="F103" authorId="0" shapeId="0" xr:uid="{DDD0E97B-2748-4E67-9D3D-53313DAE89D6}">
      <text>
        <r>
          <rPr>
            <b/>
            <sz val="18"/>
            <color indexed="81"/>
            <rFont val="Tahoma"/>
            <family val="2"/>
          </rPr>
          <t>admin:</t>
        </r>
        <r>
          <rPr>
            <sz val="18"/>
            <color indexed="81"/>
            <rFont val="Tahoma"/>
            <family val="2"/>
          </rPr>
          <t xml:space="preserve">
06.10</t>
        </r>
        <r>
          <rPr>
            <b/>
            <sz val="18"/>
            <color indexed="81"/>
            <rFont val="Tahoma"/>
            <family val="2"/>
          </rPr>
          <t>.2023 inword dat</t>
        </r>
        <r>
          <rPr>
            <b/>
            <sz val="9"/>
            <color indexed="81"/>
            <rFont val="Tahoma"/>
            <family val="2"/>
          </rPr>
          <t>e</t>
        </r>
      </text>
    </comment>
    <comment ref="H103" authorId="0" shapeId="0" xr:uid="{B4919B92-AB30-4C67-832E-55F401A699E1}">
      <text>
        <r>
          <rPr>
            <b/>
            <sz val="14"/>
            <color indexed="81"/>
            <rFont val="Tahoma"/>
            <family val="2"/>
          </rPr>
          <t>admin:</t>
        </r>
        <r>
          <rPr>
            <sz val="14"/>
            <color indexed="81"/>
            <rFont val="Tahoma"/>
            <family val="2"/>
          </rPr>
          <t xml:space="preserve">
37152-02.011.2023</t>
        </r>
      </text>
    </comment>
    <comment ref="H104" authorId="0" shapeId="0" xr:uid="{006C27FC-C2E3-4114-95AA-098B0C07E73A}">
      <text>
        <r>
          <rPr>
            <b/>
            <sz val="14"/>
            <color indexed="81"/>
            <rFont val="Tahoma"/>
            <family val="2"/>
          </rPr>
          <t>39984-02.11.2023</t>
        </r>
      </text>
    </comment>
  </commentList>
</comments>
</file>

<file path=xl/sharedStrings.xml><?xml version="1.0" encoding="utf-8"?>
<sst xmlns="http://schemas.openxmlformats.org/spreadsheetml/2006/main" count="52007" uniqueCount="507">
  <si>
    <t>ABAUTO COMPONENTS</t>
  </si>
  <si>
    <t>DATE : 23.08.2023</t>
  </si>
  <si>
    <t>PART NAME</t>
  </si>
  <si>
    <t>PART NUMBER</t>
  </si>
  <si>
    <t>INSPECTION QTY AB TO KARAN</t>
  </si>
  <si>
    <t>AB TO ETL</t>
  </si>
  <si>
    <t>STATUS</t>
  </si>
  <si>
    <t>M/C QTY</t>
  </si>
  <si>
    <t>226 PLANT</t>
  </si>
  <si>
    <t>out sorce</t>
  </si>
  <si>
    <t>CRICAL</t>
  </si>
  <si>
    <t>I CAM</t>
  </si>
  <si>
    <t>BACK NUT</t>
  </si>
  <si>
    <t>ARNOT PARTS</t>
  </si>
  <si>
    <t>NPD PARTS</t>
  </si>
  <si>
    <t>TOTAL QTY DISPATCH</t>
  </si>
  <si>
    <t>FORK BOLT ACJA</t>
  </si>
  <si>
    <t>SEAL CARRIEAR</t>
  </si>
  <si>
    <t>PENDING QC PARTS</t>
  </si>
  <si>
    <t>SHOK CAP</t>
  </si>
  <si>
    <t>DEGRESSIV PISTON</t>
  </si>
  <si>
    <t>ROD LINK</t>
  </si>
  <si>
    <t>9810B</t>
  </si>
  <si>
    <t>DATE : 25.08.2023</t>
  </si>
  <si>
    <t>karan pars</t>
  </si>
  <si>
    <t xml:space="preserve">CRICAL </t>
  </si>
  <si>
    <t>karan parts</t>
  </si>
  <si>
    <t>URGENT</t>
  </si>
  <si>
    <t>VERY CRICAL</t>
  </si>
  <si>
    <t>Master piston Anodised
(K11)</t>
  </si>
  <si>
    <t>B2HF03624O</t>
  </si>
  <si>
    <t>Master  cyl piston Anodised
(REML)</t>
  </si>
  <si>
    <t>B2HF03824O</t>
  </si>
  <si>
    <t>Master  cyl piston Anodised (H105)</t>
  </si>
  <si>
    <t>B2HF02624O</t>
  </si>
  <si>
    <t>Master Piston REML RRJ1</t>
  </si>
  <si>
    <t>B2HF02724O</t>
  </si>
  <si>
    <t>MASTER CYL. PISTON Ø14 ANODISED ,KHI</t>
  </si>
  <si>
    <t>B2HF023240</t>
  </si>
  <si>
    <t>Master piston Anodised(K1)</t>
  </si>
  <si>
    <t>B2HF03724O</t>
  </si>
  <si>
    <t>Caliper piston Anodised
(K1)</t>
  </si>
  <si>
    <t>B2RC04124O</t>
  </si>
  <si>
    <t>Caliper piston Anodised
(K11)</t>
  </si>
  <si>
    <t>B2RC03824O</t>
  </si>
  <si>
    <t>Caliper piston Anodised
(REML)</t>
  </si>
  <si>
    <t>B2RC03924O</t>
  </si>
  <si>
    <t>Caliper pston Anodised  DIA 32
(K2 Rear)</t>
  </si>
  <si>
    <t>B2RC04024O</t>
  </si>
  <si>
    <t>Master piston Anodised B20013
(K2 Rear)</t>
  </si>
  <si>
    <t>B2HF04024O</t>
  </si>
  <si>
    <t>SPRING GUIDE SOCKET,B20013
(K2 Rear)</t>
  </si>
  <si>
    <t>B2SD00226O</t>
  </si>
  <si>
    <t>SPRING GUIDE SOCKET,KHI</t>
  </si>
  <si>
    <t>B2SD00126O</t>
  </si>
  <si>
    <t>MP REML REAR</t>
  </si>
  <si>
    <t>B2HF025240</t>
  </si>
  <si>
    <t>M P DIA 14 REJ1</t>
  </si>
  <si>
    <t>B2HF072240</t>
  </si>
  <si>
    <t xml:space="preserve">MOTOR ECCENTRIC </t>
  </si>
  <si>
    <t>ASBOIAM012</t>
  </si>
  <si>
    <t xml:space="preserve">PISTON ACCUMULATER </t>
  </si>
  <si>
    <t>ASBOIAJ012</t>
  </si>
  <si>
    <t>PISTON PUMP</t>
  </si>
  <si>
    <t>ASBOIBG012</t>
  </si>
  <si>
    <t xml:space="preserve">PISTON SLEEVE </t>
  </si>
  <si>
    <t>ASBOIBH012</t>
  </si>
  <si>
    <t>Base tap
(Circlip design)</t>
  </si>
  <si>
    <t>F2BZ01902B</t>
  </si>
  <si>
    <t>Base tap base valve
(Design DUKE)</t>
  </si>
  <si>
    <t>F2BZ02802B</t>
  </si>
  <si>
    <t>Screw Cap D42</t>
  </si>
  <si>
    <t>F2DZ137020</t>
  </si>
  <si>
    <t>Screw cap
(D41-PRF001)</t>
  </si>
  <si>
    <t>550FJ04103</t>
  </si>
  <si>
    <t>Screw cap-Dia 37(M 33 × 1.0)J101</t>
  </si>
  <si>
    <t>550dz05302o</t>
  </si>
  <si>
    <t>ROD LINK  (L58)</t>
  </si>
  <si>
    <t>S2DP01412B</t>
  </si>
  <si>
    <t>ROD LINK  (L65)</t>
  </si>
  <si>
    <t>S2DP07810B</t>
  </si>
  <si>
    <t>ROD LINK -M14X1 (L54)</t>
  </si>
  <si>
    <t>S2DP08410B</t>
  </si>
  <si>
    <t>ROD LINK -M14X1 (L61)</t>
  </si>
  <si>
    <t>S2DP09310B</t>
  </si>
  <si>
    <t>Separation Pistion</t>
  </si>
  <si>
    <t>S2JF00602B</t>
  </si>
  <si>
    <t>Screw for air valve</t>
  </si>
  <si>
    <t>530LU00102</t>
  </si>
  <si>
    <t>Rod guide 
(Ø 14)</t>
  </si>
  <si>
    <t>538KU00102</t>
  </si>
  <si>
    <t>GAS CAP</t>
  </si>
  <si>
    <t>530ff00202</t>
  </si>
  <si>
    <t>COLLAR</t>
  </si>
  <si>
    <t>F2CG001020</t>
  </si>
  <si>
    <t>CAP OIL LOCK</t>
  </si>
  <si>
    <t>F2BZ042020</t>
  </si>
  <si>
    <t>Fork bolt</t>
  </si>
  <si>
    <t>F2DZ07410B</t>
  </si>
  <si>
    <t>FLOATING PISTON KOAJ</t>
  </si>
  <si>
    <t>S2JF02702O</t>
  </si>
  <si>
    <t xml:space="preserve">Internal Floating piston </t>
  </si>
  <si>
    <t>S2JF04502B</t>
  </si>
  <si>
    <t xml:space="preserve">Rod guide </t>
  </si>
  <si>
    <t>S2KU3002B</t>
  </si>
  <si>
    <t>ROD LINK M14 X 1 H94</t>
  </si>
  <si>
    <t xml:space="preserve">S2DP09810B </t>
  </si>
  <si>
    <t xml:space="preserve">FORK BOLT DIA 33 SPD </t>
  </si>
  <si>
    <t xml:space="preserve">F2DZ10910B </t>
  </si>
  <si>
    <t>SCREW CAP REB DIA 35</t>
  </si>
  <si>
    <t>F2DZ13010B</t>
  </si>
  <si>
    <t>SCREW CAP M24, 5 X 1</t>
  </si>
  <si>
    <t>F2DZ13402B</t>
  </si>
  <si>
    <t xml:space="preserve">ADAPTER DIA 35 FRONT FORK </t>
  </si>
  <si>
    <t xml:space="preserve">F2BZ08602B </t>
  </si>
  <si>
    <t>SCREW CAP M38 X 1,5</t>
  </si>
  <si>
    <t>F2DZ13210B</t>
  </si>
  <si>
    <t>BASE TAP M14 DIA 35</t>
  </si>
  <si>
    <t xml:space="preserve">F2BZ08202B </t>
  </si>
  <si>
    <t>COMP BASE TAP M14 DIA 35</t>
  </si>
  <si>
    <t xml:space="preserve">F2BZ08102B </t>
  </si>
  <si>
    <t xml:space="preserve">ADJUSTER TUBE </t>
  </si>
  <si>
    <t>F2GD06102O</t>
  </si>
  <si>
    <t>ADJUSTER TUBE ALUMINIUM -MY23 DUKE 390</t>
  </si>
  <si>
    <t xml:space="preserve">F2GD06202B </t>
  </si>
  <si>
    <t>F2BZ07902O</t>
  </si>
  <si>
    <t>SCREW CAP K10 INVERTED SEAT PIPE DESIGN</t>
  </si>
  <si>
    <t xml:space="preserve">F2DZ06335B </t>
  </si>
  <si>
    <t>RODLINK (H49) M14 X 1</t>
  </si>
  <si>
    <t>S2DP12610O</t>
  </si>
  <si>
    <t>Screw cap (M 47 × 1.5)</t>
  </si>
  <si>
    <t>F2DZ02302B</t>
  </si>
  <si>
    <t>Screw cap
(M 51 × 1.5)</t>
  </si>
  <si>
    <t>F2DZ03402B</t>
  </si>
  <si>
    <t>Screw cap-BLACK(M51 × 1.5)</t>
  </si>
  <si>
    <t>F2DZ05102B</t>
  </si>
  <si>
    <t>Screw cap-COMP
(M 51× 1.5)</t>
  </si>
  <si>
    <t>F2DZ06010O</t>
  </si>
  <si>
    <t>Screw cap-REBOUND(M 51 × 1.5)</t>
  </si>
  <si>
    <t>F2DZ06110O</t>
  </si>
  <si>
    <t>Screw cap-BLACK
(M 47 × 1.5)</t>
  </si>
  <si>
    <t>F2DZ06910O</t>
  </si>
  <si>
    <t>Screw cap-BLACK-BIG PISTON
(M 47 × 1.5)</t>
  </si>
  <si>
    <t>F2DZ07810O</t>
  </si>
  <si>
    <t>Screw cap-COMP
(M 47 × 1.5)</t>
  </si>
  <si>
    <t>F2DZ05210O</t>
  </si>
  <si>
    <t>Screw cap-REBOUND
(M 47 × 1.5)</t>
  </si>
  <si>
    <t>F2DZ05310O</t>
  </si>
  <si>
    <t xml:space="preserve">Screw Cap </t>
  </si>
  <si>
    <t>F2DZ08210B</t>
  </si>
  <si>
    <t>F2DZ08310B</t>
  </si>
  <si>
    <t>F2DZ06510B</t>
  </si>
  <si>
    <t>F2DZ06610B</t>
  </si>
  <si>
    <t>SCREW CAP (S X E3)</t>
  </si>
  <si>
    <t>F2DZ14310O</t>
  </si>
  <si>
    <t>screw cap m51x1.5</t>
  </si>
  <si>
    <t xml:space="preserve">F2DZ15310B </t>
  </si>
  <si>
    <t>CP STEEL</t>
  </si>
  <si>
    <t>B2RC04802O</t>
  </si>
  <si>
    <t>MP TVS</t>
  </si>
  <si>
    <t>B2HF049020</t>
  </si>
  <si>
    <t>CP YAMAHA</t>
  </si>
  <si>
    <t>B2RC034240</t>
  </si>
  <si>
    <t>PISTON FOR LEVER</t>
  </si>
  <si>
    <t>B2HF030240</t>
  </si>
  <si>
    <t>B2SD002260</t>
  </si>
  <si>
    <t>CP K2</t>
  </si>
  <si>
    <t>B2RC040240</t>
  </si>
  <si>
    <t>Wheel cyl Piston</t>
  </si>
  <si>
    <t>B4QJ00126O</t>
  </si>
  <si>
    <t>Ccaliper piston Dia 28 mm front REJ1C (Hard)</t>
  </si>
  <si>
    <t>B2RC035250</t>
  </si>
  <si>
    <t>MASTER PISTON HONDA CBS</t>
  </si>
  <si>
    <t>B2HF024020</t>
  </si>
  <si>
    <t>MP DIA 10 MM HERO E2</t>
  </si>
  <si>
    <t>B2HF065240</t>
  </si>
  <si>
    <t>CALIPER PISTON E2</t>
  </si>
  <si>
    <t>B2RC071020</t>
  </si>
  <si>
    <t>Cap oil lock</t>
  </si>
  <si>
    <t>F2BZ03802B</t>
  </si>
  <si>
    <t>CAP OIL LOCK-E2</t>
  </si>
  <si>
    <t>F2BZ07902B</t>
  </si>
  <si>
    <t>FORK BOLT K10</t>
  </si>
  <si>
    <t>F2DZ00135O</t>
  </si>
  <si>
    <t>cap oil lock</t>
  </si>
  <si>
    <t>f2bz06802b</t>
  </si>
  <si>
    <t>FORK BOLT - ACJA FF</t>
  </si>
  <si>
    <t xml:space="preserve">F2DZ14010B </t>
  </si>
  <si>
    <t>FORK BOLT DIA 41</t>
  </si>
  <si>
    <t>F2DZ12810O</t>
  </si>
  <si>
    <t>MP K11</t>
  </si>
  <si>
    <t xml:space="preserve">PA ADJUSTER SPINDLE
</t>
  </si>
  <si>
    <t>S2LU03202B</t>
  </si>
  <si>
    <t>PA MASTER PISTON</t>
  </si>
  <si>
    <t>S2JF00702B</t>
  </si>
  <si>
    <t>PA FILLING CAP</t>
  </si>
  <si>
    <t>S2CP00602B</t>
  </si>
  <si>
    <t>PA SPINDLE ADAPTER</t>
  </si>
  <si>
    <t>S2CP01702B</t>
  </si>
  <si>
    <t>LOCKING RING</t>
  </si>
  <si>
    <t>S2DP11810B</t>
  </si>
  <si>
    <t>PA SLAVE PISTON</t>
  </si>
  <si>
    <t>S2LZ01302B</t>
  </si>
  <si>
    <t>screw cap</t>
  </si>
  <si>
    <t>f2dz13702b</t>
  </si>
  <si>
    <t xml:space="preserve">fork bolt </t>
  </si>
  <si>
    <t>f2dz14010b</t>
  </si>
  <si>
    <t>MCYL PISTON ANODISED 14MM</t>
  </si>
  <si>
    <t xml:space="preserve">CALIPER PISTON </t>
  </si>
  <si>
    <t>MASTER PISTON DIA 10</t>
  </si>
  <si>
    <t>BUSHING</t>
  </si>
  <si>
    <t>F2FL007020</t>
  </si>
  <si>
    <t>CALIPER PISTON ANODISED (K1)</t>
  </si>
  <si>
    <t>CALIPER PISTON ANODISED REML</t>
  </si>
  <si>
    <t xml:space="preserve">MP KBX </t>
  </si>
  <si>
    <t>B2HF03924O</t>
  </si>
  <si>
    <t>MP K1</t>
  </si>
  <si>
    <t>FG</t>
  </si>
  <si>
    <t>DIS-CRITICAL</t>
  </si>
  <si>
    <t>DISPATCH</t>
  </si>
  <si>
    <t>CRITICAL</t>
  </si>
  <si>
    <t xml:space="preserve">ROD LINK </t>
  </si>
  <si>
    <t>S2DP12610</t>
  </si>
  <si>
    <t>SEAL CARIER</t>
  </si>
  <si>
    <t>SHOKCAP</t>
  </si>
  <si>
    <t>DATE : 26.08.2023</t>
  </si>
  <si>
    <t>DATE : 01.09.2023</t>
  </si>
  <si>
    <t>DATE : 02.09.2023</t>
  </si>
  <si>
    <t>DATE : 03.09.2023</t>
  </si>
  <si>
    <t>DATE : 05.09.2023</t>
  </si>
  <si>
    <t>KRISHNA</t>
  </si>
  <si>
    <t>DATE : 06.09.2023</t>
  </si>
  <si>
    <t>DATE : 07.09.2023</t>
  </si>
  <si>
    <t>DATE : 08.09.2023</t>
  </si>
  <si>
    <t>DATE : 09.09.2023</t>
  </si>
  <si>
    <t>critical</t>
  </si>
  <si>
    <t>DATE : 11.09.2023</t>
  </si>
  <si>
    <t>DATE : 10.09.2023</t>
  </si>
  <si>
    <t>DEGRSSIVE PISTON</t>
  </si>
  <si>
    <t>AXIS LONG 304</t>
  </si>
  <si>
    <t>AXIS LONG 316L</t>
  </si>
  <si>
    <t>DIRAK</t>
  </si>
  <si>
    <t>DATE : 13.09.2023</t>
  </si>
  <si>
    <t>DATE : 12.09.2023</t>
  </si>
  <si>
    <t>DATE : 14.09.2023</t>
  </si>
  <si>
    <t>DATE : 15.09.2023</t>
  </si>
  <si>
    <t>DATE : 16.09.2023</t>
  </si>
  <si>
    <t>Dispatch-15000 NOS</t>
  </si>
  <si>
    <t>DATE : 19.09.2023</t>
  </si>
  <si>
    <t>DATE : 21.09.2023</t>
  </si>
  <si>
    <t>MASTER PISTON DIA 14MM  J1C1/J1A1</t>
  </si>
  <si>
    <t>B2HF07224O</t>
  </si>
  <si>
    <t>FORK BOLT</t>
  </si>
  <si>
    <t>F2DZ02960B</t>
  </si>
  <si>
    <t>S2DP09810B</t>
  </si>
  <si>
    <t>DATE : 20.09.2023</t>
  </si>
  <si>
    <t>DATE : 22.09.2023</t>
  </si>
  <si>
    <t>DATE : 23.09.2023</t>
  </si>
  <si>
    <t>Dispatch -15000 nos</t>
  </si>
  <si>
    <t>DATE : 25.09.2023</t>
  </si>
  <si>
    <t>BRASS HOUSING</t>
  </si>
  <si>
    <t>DATE : 26.09.2023</t>
  </si>
  <si>
    <t>DATE : 27.09.2023</t>
  </si>
  <si>
    <t>DATE : 28.09.2023</t>
  </si>
  <si>
    <t>DATE : 03.10.2023</t>
  </si>
  <si>
    <t>DATE : 04.10.2023</t>
  </si>
  <si>
    <t>DATE : 05.10.2023</t>
  </si>
  <si>
    <t>DATE : 06.10.2023</t>
  </si>
  <si>
    <t>DATE : 07.10.2023</t>
  </si>
  <si>
    <t>DATE : 09.10.2023</t>
  </si>
  <si>
    <t>DATE : 10.10.2023</t>
  </si>
  <si>
    <t>DATE : 11.10.2023</t>
  </si>
  <si>
    <t>DATE : 12.10.2023</t>
  </si>
  <si>
    <t>DATE : 13.10.2023</t>
  </si>
  <si>
    <t>rework parts etl</t>
  </si>
  <si>
    <t>DATE : 14.10.2023</t>
  </si>
  <si>
    <t>DATE : 16.10.2023</t>
  </si>
  <si>
    <t>DATE : 17.10.2023</t>
  </si>
  <si>
    <t>DATE : 18.10.2023</t>
  </si>
  <si>
    <t>DATE : 19.10.2023</t>
  </si>
  <si>
    <t>DATE : 20.10.2023</t>
  </si>
  <si>
    <t>DATE : 21.10.2023</t>
  </si>
  <si>
    <t>DATE : 25.10.2023</t>
  </si>
  <si>
    <t>DATE : 26.10.2023</t>
  </si>
  <si>
    <t>DATE : 27.10.2023</t>
  </si>
  <si>
    <t>DATE : 28.10.2023</t>
  </si>
  <si>
    <t>Master cyl piston Anodised
(REML)</t>
  </si>
  <si>
    <t>DATE : 30.10.2023</t>
  </si>
  <si>
    <t>DATE : 31.10.2023</t>
  </si>
  <si>
    <t>DIS</t>
  </si>
  <si>
    <t>ETL</t>
  </si>
  <si>
    <t>DATE :02.11.2023</t>
  </si>
  <si>
    <t>dis</t>
  </si>
  <si>
    <t>DATE :03.11.2023</t>
  </si>
  <si>
    <t>DATE :04.11.2023</t>
  </si>
  <si>
    <t>DATE :06.11.2023</t>
  </si>
  <si>
    <t>DATE :07.11.2023</t>
  </si>
  <si>
    <t>DATE :08.11.2023</t>
  </si>
  <si>
    <t>fg</t>
  </si>
  <si>
    <t xml:space="preserve">AB AUTO COMPONENTS DAILY DISPATCH DETAILS </t>
  </si>
  <si>
    <t>CUST-Schdule qty</t>
  </si>
  <si>
    <t xml:space="preserve">PRODCTION SCHEDULE </t>
  </si>
  <si>
    <t>5 days Stock</t>
  </si>
  <si>
    <t>06.11.2023</t>
  </si>
  <si>
    <t>COMP IN % WRT SCHEDULE</t>
  </si>
  <si>
    <t>07.11.2023</t>
  </si>
  <si>
    <t>stock at godawn</t>
  </si>
  <si>
    <t>stock at karan as per rote card</t>
  </si>
  <si>
    <t>sova stock per route card</t>
  </si>
  <si>
    <t>K226</t>
  </si>
  <si>
    <t>ONLY FOR 19 DAYS</t>
  </si>
  <si>
    <t>ETL INWORD</t>
  </si>
  <si>
    <t>Gowdon stock</t>
  </si>
  <si>
    <t>Total qty as on last dispatch</t>
  </si>
  <si>
    <t>PRESS SLEEVE KTM HOSE</t>
  </si>
  <si>
    <t>B2RN15102O</t>
  </si>
  <si>
    <t>PLANT E-92</t>
  </si>
  <si>
    <t>ROD GUIDE</t>
  </si>
  <si>
    <t>S2KU00802O</t>
  </si>
  <si>
    <t xml:space="preserve">FOLATING PISTON </t>
  </si>
  <si>
    <t>S2JF04702O</t>
  </si>
  <si>
    <t>FORK BOLT PRF -001</t>
  </si>
  <si>
    <t>550DZ02960</t>
  </si>
  <si>
    <t>S2DP01460O</t>
  </si>
  <si>
    <t>PLANT E-92 ( krishna Associates)</t>
  </si>
  <si>
    <t>Screw Cap M51x1.5</t>
  </si>
  <si>
    <t>Screw Cap M47</t>
  </si>
  <si>
    <t>SCREW CAP</t>
  </si>
  <si>
    <t>PLANT E-71</t>
  </si>
  <si>
    <t>Caliper piston Dia 28 mm front REJ1C (Hard)</t>
  </si>
  <si>
    <t>TVS Wheel cyl Piston</t>
  </si>
  <si>
    <t>B460002000</t>
  </si>
  <si>
    <t>PLANT K-228</t>
  </si>
  <si>
    <t>F2DZ15510O</t>
  </si>
  <si>
    <t>PLANT- P'NAGAR</t>
  </si>
  <si>
    <t>OTHER</t>
  </si>
  <si>
    <t>SAJAY TECH</t>
  </si>
  <si>
    <t>SHREE  CHANAKYA</t>
  </si>
  <si>
    <t xml:space="preserve">FILLED BOX WEIGHT </t>
  </si>
  <si>
    <t>MIN</t>
  </si>
  <si>
    <t>MAX</t>
  </si>
  <si>
    <t>PART WEIGHT</t>
  </si>
  <si>
    <t xml:space="preserve">INNER &amp; OUTER BOX WEIGHT </t>
  </si>
  <si>
    <t>DATE :09.11.2023</t>
  </si>
  <si>
    <t>DATE :10.11.2023</t>
  </si>
  <si>
    <t>DATE :11.11.2023</t>
  </si>
  <si>
    <t>DATE :13.11.2023</t>
  </si>
  <si>
    <t>DATE :15.11.2023</t>
  </si>
  <si>
    <t>DATE :16.11.2023</t>
  </si>
  <si>
    <t>DATE :17.11.2023</t>
  </si>
  <si>
    <t>DATE :18.11.2023</t>
  </si>
  <si>
    <t>DATE :20.11.2023</t>
  </si>
  <si>
    <t>DATE :21.11.2023</t>
  </si>
  <si>
    <t>DATE :22.11.2023</t>
  </si>
  <si>
    <t>DATE :23.11.2023</t>
  </si>
  <si>
    <t>DATE :24.11.2023</t>
  </si>
  <si>
    <t>DATE :25.11.2023</t>
  </si>
  <si>
    <t>DATE :27.11.2023</t>
  </si>
  <si>
    <t>DATE :29.11.2023</t>
  </si>
  <si>
    <t>DATE :28.11.2023</t>
  </si>
  <si>
    <t>DATE :30.11.2023</t>
  </si>
  <si>
    <t>DATE :02.12.2023</t>
  </si>
  <si>
    <t>DATE :04.12.2023</t>
  </si>
  <si>
    <t>DATE :05.12.2023</t>
  </si>
  <si>
    <t>DATE :06.12.2023</t>
  </si>
  <si>
    <t>DATE :07.12.2023</t>
  </si>
  <si>
    <t>DATE :08.12.2023</t>
  </si>
  <si>
    <t>DATE :09.12.2023</t>
  </si>
  <si>
    <t>DATE :11.12.2023</t>
  </si>
  <si>
    <t>DATE :12.12.2023</t>
  </si>
  <si>
    <t>DATE :13.12.2023</t>
  </si>
  <si>
    <t>DATE :14.12.2023</t>
  </si>
  <si>
    <t>DATE :15.12.2023</t>
  </si>
  <si>
    <t>DATE :16.12.2023</t>
  </si>
  <si>
    <t>DATE :18.12.2023</t>
  </si>
  <si>
    <t>DATE :19.12.2023</t>
  </si>
  <si>
    <t>DATE :20.12.2023</t>
  </si>
  <si>
    <t>DATE :21.12.2023</t>
  </si>
  <si>
    <t>DATE :22.12.2023</t>
  </si>
  <si>
    <t>DATE :23.12.2023</t>
  </si>
  <si>
    <t>DATE :25.12.2023</t>
  </si>
  <si>
    <t>DATE :26.12.2023</t>
  </si>
  <si>
    <t>DATE :27.12.2023</t>
  </si>
  <si>
    <t>DATE :28.12.2023</t>
  </si>
  <si>
    <t>DATE :29.12.2023</t>
  </si>
  <si>
    <t>DATE :30.12.2023</t>
  </si>
  <si>
    <t>DATE :04.01.2024</t>
  </si>
  <si>
    <t>DATE :05.01.2024</t>
  </si>
  <si>
    <t>DATE :06.01.2024</t>
  </si>
  <si>
    <t>DATE :08.01.2024</t>
  </si>
  <si>
    <t>CALIPER STEEL DIA 27 TVS</t>
  </si>
  <si>
    <t>B2RC03702O</t>
  </si>
  <si>
    <t>F2BZ01410B</t>
  </si>
  <si>
    <t>F2BZ01550B</t>
  </si>
  <si>
    <t>AXIS SHORT 304</t>
  </si>
  <si>
    <t>DATE :11.01.2024</t>
  </si>
  <si>
    <t>DATE :10.01.2024</t>
  </si>
  <si>
    <t>CAM E2</t>
  </si>
  <si>
    <t>DATE :12.01.2024</t>
  </si>
  <si>
    <t>DATE :13.01.2024</t>
  </si>
  <si>
    <t>DATE :17.01.2024</t>
  </si>
  <si>
    <t>DATE :16.01.2024</t>
  </si>
  <si>
    <t>DATE :18.01.2024</t>
  </si>
  <si>
    <t>DATE :19.01.2024</t>
  </si>
  <si>
    <t>DATE :22.01.2024</t>
  </si>
  <si>
    <t>DATE :23.01.2024</t>
  </si>
  <si>
    <t>DATE :24.01.2024</t>
  </si>
  <si>
    <t>DATE :25.01.2024</t>
  </si>
  <si>
    <t>shok cap</t>
  </si>
  <si>
    <t>IFP Compact</t>
  </si>
  <si>
    <t>DATE :27.01.2024</t>
  </si>
  <si>
    <t>DATE :29.01.2024</t>
  </si>
  <si>
    <t>RFD packing</t>
  </si>
  <si>
    <t>DATE :31.01.2024</t>
  </si>
  <si>
    <t>DATE :02.02.2024</t>
  </si>
  <si>
    <t>DATE :03.02.2024</t>
  </si>
  <si>
    <t>DATE :05.02.2024</t>
  </si>
  <si>
    <t>DATE :07.02.2024</t>
  </si>
  <si>
    <t>DATE :06.02.2024</t>
  </si>
  <si>
    <t>DATE :08.02.2024</t>
  </si>
  <si>
    <t>DATE :09.02.2024</t>
  </si>
  <si>
    <t>DATE :10.02.2024</t>
  </si>
  <si>
    <t>DATE :12.02.2024</t>
  </si>
  <si>
    <t>DATE :13.02.2024</t>
  </si>
  <si>
    <t>DATE :14.02.2024</t>
  </si>
  <si>
    <t>DATE :15.02.2024</t>
  </si>
  <si>
    <t>DATE :16.02.2024</t>
  </si>
  <si>
    <t>DATE :17.02.2024</t>
  </si>
  <si>
    <t>DATE :19.02.2024</t>
  </si>
  <si>
    <t>DATE :20.02.2024</t>
  </si>
  <si>
    <t>DATE :21.02.2024</t>
  </si>
  <si>
    <t>DATE :22.02.2024</t>
  </si>
  <si>
    <t>NPD PARTS and Other</t>
  </si>
  <si>
    <t>Brass Body -91</t>
  </si>
  <si>
    <t>DATE :23.02.2024</t>
  </si>
  <si>
    <t>DATE :24.02.2024</t>
  </si>
  <si>
    <t>DATE :26.02.2024</t>
  </si>
  <si>
    <t>DATE :27.02.2024</t>
  </si>
  <si>
    <t>DATE :28.02.2024</t>
  </si>
  <si>
    <t>DATE :01.03.2024</t>
  </si>
  <si>
    <t>BY BUS</t>
  </si>
  <si>
    <t>MALEMA</t>
  </si>
  <si>
    <t>fg parts</t>
  </si>
  <si>
    <t>DATE :04.03.2024</t>
  </si>
  <si>
    <t>DATE :05.03.2024</t>
  </si>
  <si>
    <t>DATE :06.03.2024</t>
  </si>
  <si>
    <t>DATE :07.03.2024</t>
  </si>
  <si>
    <t>DATE :08.03.2024</t>
  </si>
  <si>
    <t>DATE :12.03.2024</t>
  </si>
  <si>
    <t>DATE :13.03.2024</t>
  </si>
  <si>
    <t>comfert piston</t>
  </si>
  <si>
    <t>wire relife</t>
  </si>
  <si>
    <t>today dispatch</t>
  </si>
  <si>
    <t>DATE :14.03.2024</t>
  </si>
  <si>
    <t>DATE :15.03.2024</t>
  </si>
  <si>
    <t>shoKCAP</t>
  </si>
  <si>
    <t>DATE :16.03.2024</t>
  </si>
  <si>
    <t>15.03.24 pending clear</t>
  </si>
  <si>
    <t>cap oil acja</t>
  </si>
  <si>
    <t>by bus</t>
  </si>
  <si>
    <t>DATE :18.03.2024</t>
  </si>
  <si>
    <t>DATE :19.03.2024</t>
  </si>
  <si>
    <t>make fg</t>
  </si>
  <si>
    <t>make FG</t>
  </si>
  <si>
    <t>MAKE FG</t>
  </si>
  <si>
    <t>DATE :20.03.2024</t>
  </si>
  <si>
    <t>IFB</t>
  </si>
  <si>
    <t>DATE :21.03.2024</t>
  </si>
  <si>
    <t>today</t>
  </si>
  <si>
    <t>DATE :23.03.2024</t>
  </si>
  <si>
    <t>DATE :25.03.2024</t>
  </si>
  <si>
    <t>DATE :26.03.2024</t>
  </si>
  <si>
    <t>MILL WORKS</t>
  </si>
  <si>
    <t>DATE :27.03.2024</t>
  </si>
  <si>
    <t>most urgent</t>
  </si>
  <si>
    <t>DATE :28.03.2024</t>
  </si>
  <si>
    <t>DATE :30.03.2024</t>
  </si>
  <si>
    <t>DATE : 02.04.2024</t>
  </si>
  <si>
    <t>DATE : 03.04.2024</t>
  </si>
  <si>
    <t>DATE : 05.04.2024</t>
  </si>
  <si>
    <t>DATE : 04.04.2024</t>
  </si>
  <si>
    <t>Audi seal pack</t>
  </si>
  <si>
    <t>DATE : 06.04.2024</t>
  </si>
  <si>
    <t>DATE : 08.04.2024</t>
  </si>
  <si>
    <t>DATE : 13.04.2024</t>
  </si>
  <si>
    <t xml:space="preserve">seal carriear </t>
  </si>
  <si>
    <t>DATE : 20.04.2024</t>
  </si>
  <si>
    <t>DATE : 22.04.2024</t>
  </si>
  <si>
    <t>BRASS DISC-91</t>
  </si>
  <si>
    <t>PISTON-91</t>
  </si>
  <si>
    <t>DATE : 23.04.2024</t>
  </si>
  <si>
    <t>DATE : 24.04.2024</t>
  </si>
  <si>
    <t>DATE : 29.04.2024</t>
  </si>
  <si>
    <t>DATE : 03.05.2024</t>
  </si>
  <si>
    <t>DATE : 04.05.2024</t>
  </si>
  <si>
    <t>DATE : 05.05.2024</t>
  </si>
  <si>
    <t>DATE : 07.05.2024</t>
  </si>
  <si>
    <t>DATE : 08.05.2024</t>
  </si>
  <si>
    <t>DATE : 09.05.2024</t>
  </si>
  <si>
    <t>DATE : 10.05.2024</t>
  </si>
  <si>
    <t>DENT PARTS</t>
  </si>
  <si>
    <t>DATE : 11.05.2024</t>
  </si>
  <si>
    <t>DATE : 13.05.2024</t>
  </si>
  <si>
    <t>DATE : 14.05.2024</t>
  </si>
  <si>
    <t>Fork bolt-ACJA</t>
  </si>
  <si>
    <t>F2DZ15510B</t>
  </si>
  <si>
    <t>SIMILAR PARTS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</si>
</sst>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4009]dd/mm/yy;@"/>
    <numFmt numFmtId="165" formatCode="0.0"/>
    <numFmt numFmtId="166" formatCode="0.000"/>
  </numFmts>
  <fonts count="2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name val="HP Simplified Hans Light"/>
      <family val="2"/>
    </font>
    <font>
      <b/>
      <sz val="10"/>
      <color theme="1"/>
      <name val="HP Simplified Hans Light"/>
      <family val="2"/>
    </font>
    <font>
      <b/>
      <sz val="10"/>
      <color theme="1"/>
      <name val="Calibri"/>
      <family val="2"/>
      <scheme val="minor"/>
    </font>
    <font>
      <b/>
      <sz val="10"/>
      <name val="Lucida San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indexed="81"/>
      <name val="Tahoma"/>
      <family val="2"/>
    </font>
    <font>
      <b/>
      <sz val="18"/>
      <color indexed="81"/>
      <name val="Tahoma"/>
      <family val="2"/>
    </font>
    <font>
      <sz val="18"/>
      <color indexed="81"/>
      <name val="Tahoma"/>
      <family val="2"/>
    </font>
    <font>
      <b/>
      <sz val="14"/>
      <color indexed="81"/>
      <name val="Tahoma"/>
      <family val="2"/>
    </font>
    <font>
      <b/>
      <sz val="10"/>
      <color theme="1"/>
      <name val="Algerian"/>
      <family val="5"/>
    </font>
    <font>
      <b/>
      <sz val="10"/>
      <name val="HP Simplified Hans Light"/>
    </font>
    <font>
      <b/>
      <sz val="10"/>
      <name val="Franklin Gothic Medium"/>
      <family val="2"/>
    </font>
    <font>
      <b/>
      <sz val="10"/>
      <color theme="1"/>
      <name val="Franklin Gothic Medium"/>
      <family val="2"/>
    </font>
    <font>
      <b/>
      <sz val="10"/>
      <color theme="1"/>
      <name val="Lucida Sans"/>
      <family val="2"/>
    </font>
    <font>
      <sz val="10"/>
      <color theme="1"/>
      <name val="Franklin Gothic Medium"/>
      <family val="2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1" fillId="0" borderId="3" xfId="0" applyFont="1" applyBorder="1"/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0" xfId="0" applyFill="1"/>
    <xf numFmtId="0" fontId="1" fillId="0" borderId="4" xfId="0" applyFont="1" applyBorder="1"/>
    <xf numFmtId="0" fontId="1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" fillId="0" borderId="5" xfId="0" applyFont="1" applyBorder="1"/>
    <xf numFmtId="0" fontId="1" fillId="0" borderId="0" xfId="0" applyFont="1"/>
    <xf numFmtId="0" fontId="0" fillId="0" borderId="5" xfId="0" applyBorder="1"/>
    <xf numFmtId="0" fontId="0" fillId="0" borderId="6" xfId="0" applyBorder="1"/>
    <xf numFmtId="0" fontId="0" fillId="0" borderId="4" xfId="0" applyBorder="1"/>
    <xf numFmtId="0" fontId="1" fillId="0" borderId="10" xfId="0" applyFont="1" applyBorder="1"/>
    <xf numFmtId="0" fontId="1" fillId="0" borderId="11" xfId="0" applyFont="1" applyBorder="1"/>
    <xf numFmtId="0" fontId="0" fillId="0" borderId="11" xfId="0" applyBorder="1"/>
    <xf numFmtId="0" fontId="0" fillId="0" borderId="12" xfId="0" applyBorder="1"/>
    <xf numFmtId="0" fontId="1" fillId="0" borderId="13" xfId="0" applyFont="1" applyBorder="1"/>
    <xf numFmtId="0" fontId="1" fillId="0" borderId="14" xfId="0" applyFont="1" applyBorder="1"/>
    <xf numFmtId="0" fontId="0" fillId="0" borderId="14" xfId="0" applyBorder="1"/>
    <xf numFmtId="0" fontId="0" fillId="0" borderId="15" xfId="0" applyBorder="1"/>
    <xf numFmtId="0" fontId="3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6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17" xfId="0" applyFont="1" applyBorder="1" applyAlignment="1">
      <alignment vertical="center"/>
    </xf>
    <xf numFmtId="0" fontId="4" fillId="0" borderId="5" xfId="0" applyFont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4" fillId="4" borderId="5" xfId="0" applyFont="1" applyFill="1" applyBorder="1" applyAlignment="1">
      <alignment vertic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2" fillId="0" borderId="15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Border="1"/>
    <xf numFmtId="0" fontId="0" fillId="0" borderId="19" xfId="0" applyBorder="1"/>
    <xf numFmtId="0" fontId="0" fillId="0" borderId="20" xfId="0" applyBorder="1"/>
    <xf numFmtId="0" fontId="1" fillId="3" borderId="0" xfId="0" applyFont="1" applyFill="1" applyAlignment="1">
      <alignment horizontal="center"/>
    </xf>
    <xf numFmtId="0" fontId="7" fillId="0" borderId="5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6" fillId="6" borderId="17" xfId="0" applyFont="1" applyFill="1" applyBorder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0" fontId="16" fillId="5" borderId="5" xfId="0" applyFont="1" applyFill="1" applyBorder="1" applyAlignment="1">
      <alignment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16" fillId="5" borderId="5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1" fontId="4" fillId="0" borderId="5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 wrapText="1"/>
    </xf>
    <xf numFmtId="0" fontId="4" fillId="9" borderId="5" xfId="0" applyFont="1" applyFill="1" applyBorder="1" applyAlignment="1">
      <alignment vertical="center"/>
    </xf>
    <xf numFmtId="0" fontId="20" fillId="4" borderId="17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center"/>
    </xf>
    <xf numFmtId="0" fontId="4" fillId="0" borderId="17" xfId="0" applyFont="1" applyBorder="1" applyAlignment="1">
      <alignment vertical="center" wrapText="1"/>
    </xf>
    <xf numFmtId="0" fontId="17" fillId="3" borderId="17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17" fillId="10" borderId="17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/>
    </xf>
    <xf numFmtId="1" fontId="4" fillId="0" borderId="17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0" fontId="4" fillId="3" borderId="16" xfId="0" applyFont="1" applyFill="1" applyBorder="1" applyAlignment="1">
      <alignment vertical="center"/>
    </xf>
    <xf numFmtId="0" fontId="4" fillId="3" borderId="17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165" fontId="17" fillId="0" borderId="5" xfId="0" applyNumberFormat="1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66" fontId="0" fillId="0" borderId="0" xfId="0" applyNumberFormat="1"/>
    <xf numFmtId="2" fontId="0" fillId="0" borderId="0" xfId="0" applyNumberFormat="1"/>
    <xf numFmtId="0" fontId="2" fillId="0" borderId="8" xfId="0" applyFont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2" fillId="0" borderId="9" xfId="0" applyFont="1" applyBorder="1" applyAlignment="1">
      <alignment horizontal="center"/>
    </xf>
    <xf numFmtId="0" fontId="1" fillId="0" borderId="16" xfId="0" applyFont="1" applyBorder="1"/>
    <xf numFmtId="0" fontId="2" fillId="0" borderId="17" xfId="0" applyFont="1" applyBorder="1" applyAlignment="1">
      <alignment horizontal="center"/>
    </xf>
    <xf numFmtId="0" fontId="0" fillId="0" borderId="8" xfId="0" applyBorder="1"/>
    <xf numFmtId="0" fontId="2" fillId="3" borderId="5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3.xml"/><Relationship Id="rId199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microsoft.com/office/2017/10/relationships/person" Target="persons/perso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OneDrive\Desktop\STOCK%20DETAILS%20UPDATE%20DAILY-23%20(4).xlsx" TargetMode="External"/><Relationship Id="rId1" Type="http://schemas.openxmlformats.org/officeDocument/2006/relationships/externalLinkPath" Target="/Users/admin/OneDrive/Desktop/STOCK%20DETAILS%20UPDATE%20DAILY-23%20(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TOCK%20DETAILS%20UPDATE%20DAILY-23%20(4)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W%20H%20STOCK%20DETAILS.xlsx" TargetMode="External"/><Relationship Id="rId1" Type="http://schemas.openxmlformats.org/officeDocument/2006/relationships/externalLinkPath" Target="/Users/Admin/Desktop/W%20H%20STOCK%20DETAI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31.08.2023"/>
      <sheetName val="INSPECTION PLAN-QC"/>
      <sheetName val="SCHDULE VS INWORD"/>
      <sheetName val="SCHEDULE VS INWORD"/>
      <sheetName val="SUPPLER DISPATCH PLAN-JUNE"/>
      <sheetName val="Sheet1"/>
      <sheetName val="IN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>
        <row r="25">
          <cell r="B25" t="str">
            <v>PLANT E-92</v>
          </cell>
        </row>
        <row r="58">
          <cell r="B58" t="str">
            <v>PLANT E-92 ( krinstna Associates)</v>
          </cell>
        </row>
        <row r="74">
          <cell r="B74" t="str">
            <v>PLANT E-71</v>
          </cell>
        </row>
        <row r="90">
          <cell r="B90" t="str">
            <v>PLANT K-228</v>
          </cell>
        </row>
        <row r="97">
          <cell r="B97" t="str">
            <v>PLANT- P'NAGAR</v>
          </cell>
        </row>
        <row r="100">
          <cell r="B100" t="str">
            <v>OTHER</v>
          </cell>
        </row>
        <row r="113">
          <cell r="B113" t="str">
            <v>SAJAY TECH</v>
          </cell>
        </row>
        <row r="116">
          <cell r="B116" t="str">
            <v>SHREE  CHANAKYA</v>
          </cell>
        </row>
      </sheetData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31.08.2023"/>
      <sheetName val="INSPECTION PLAN-QC"/>
      <sheetName val="SCHDULE VS INWORD"/>
      <sheetName val="SCHEDULE VS INWORD"/>
      <sheetName val="SUPPLER DISPATCH PLAN-JUNE"/>
      <sheetName val="Sheet1"/>
      <sheetName val="IN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>
        <row r="25">
          <cell r="B25" t="str">
            <v>PLANT E-92</v>
          </cell>
        </row>
        <row r="58">
          <cell r="B58" t="str">
            <v>PLANT E-92 ( krinstna Associates)</v>
          </cell>
        </row>
        <row r="74">
          <cell r="B74" t="str">
            <v>PLANT E-71</v>
          </cell>
        </row>
        <row r="90">
          <cell r="B90" t="str">
            <v>PLANT K-228</v>
          </cell>
        </row>
        <row r="97">
          <cell r="B97" t="str">
            <v>PLANT- P'NAGAR</v>
          </cell>
        </row>
        <row r="100">
          <cell r="B100" t="str">
            <v>OTHER</v>
          </cell>
        </row>
        <row r="113">
          <cell r="B113" t="str">
            <v>SAJAY TECH</v>
          </cell>
        </row>
        <row r="116">
          <cell r="B116" t="str">
            <v>SHREE  CHANAKYA</v>
          </cell>
        </row>
      </sheetData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1.04.22"/>
      <sheetName val="04.04.22"/>
      <sheetName val="05.04.22"/>
      <sheetName val="06.04.22"/>
      <sheetName val="07.4.22"/>
      <sheetName val="08.04.22"/>
      <sheetName val="09.04.22"/>
      <sheetName val="11.04.22"/>
      <sheetName val="12.04.22"/>
      <sheetName val="13.04.22"/>
      <sheetName val="14.04.22"/>
      <sheetName val="15.04.22"/>
      <sheetName val="16.04.22"/>
      <sheetName val="18.04.22"/>
      <sheetName val="19.04.22"/>
      <sheetName val="21.04.22"/>
      <sheetName val="22.04.22"/>
      <sheetName val="23.04.22"/>
      <sheetName val="25.04.22"/>
      <sheetName val="26.04.22"/>
      <sheetName val="27.04.22"/>
      <sheetName val="28.04.22"/>
      <sheetName val="29.04.22"/>
      <sheetName val="30.04.22"/>
      <sheetName val="03.05.22"/>
      <sheetName val="04.05.22"/>
      <sheetName val="05.05.22"/>
      <sheetName val="06.05.22"/>
      <sheetName val="07.05.22"/>
      <sheetName val="09.05.22"/>
      <sheetName val="10.05.22"/>
      <sheetName val="11.05.22"/>
      <sheetName val="12.05.22"/>
      <sheetName val="13.05.22"/>
      <sheetName val="14.05.22"/>
      <sheetName val="16.05.22"/>
      <sheetName val="17.05.22"/>
      <sheetName val="18.05.22"/>
      <sheetName val="19.05.22"/>
      <sheetName val="20.05.22"/>
      <sheetName val="21.05.22"/>
      <sheetName val="23.05.22"/>
      <sheetName val="24.05.22"/>
      <sheetName val="25.05.22"/>
      <sheetName val="26.05.22"/>
      <sheetName val="27.05.22"/>
      <sheetName val="28.05.22"/>
      <sheetName val="30.05.22"/>
      <sheetName val="31.05.22"/>
      <sheetName val="02.06.22"/>
      <sheetName val="03.06.22"/>
      <sheetName val="04.06.22"/>
      <sheetName val="06.06.22"/>
      <sheetName val="07.06.22"/>
      <sheetName val="08.06.22"/>
      <sheetName val="09.06.22"/>
      <sheetName val="10.06.22"/>
      <sheetName val="11.06.22"/>
      <sheetName val="13.06.22"/>
      <sheetName val="14.06.22"/>
      <sheetName val="15.06.22"/>
      <sheetName val="16.06.22"/>
      <sheetName val="17.06.22"/>
      <sheetName val="18.06.22"/>
      <sheetName val="20.06.22"/>
      <sheetName val="21.06.22"/>
      <sheetName val="22.06.22"/>
      <sheetName val="23.06.22"/>
      <sheetName val="24.06.22"/>
      <sheetName val="25.06.22"/>
      <sheetName val="27.06.22"/>
      <sheetName val="28.06.22"/>
      <sheetName val="29.06.22"/>
      <sheetName val="30.06.22"/>
      <sheetName val="01.07.22"/>
      <sheetName val="02.07.22"/>
      <sheetName val="04.07.22"/>
      <sheetName val="05.07.22"/>
      <sheetName val="06.07.22"/>
      <sheetName val="07.07.22"/>
      <sheetName val="08.07.22"/>
      <sheetName val="09.07.22"/>
      <sheetName val="11.07.22"/>
      <sheetName val="12.07.22"/>
      <sheetName val="13.07.22"/>
      <sheetName val="14.07.22"/>
      <sheetName val="15.07.22"/>
      <sheetName val="16.07.22"/>
      <sheetName val="18.07.22"/>
      <sheetName val="19.07.22"/>
      <sheetName val="20.07.22"/>
      <sheetName val="21.07.22"/>
      <sheetName val="22.07.22"/>
      <sheetName val="23.07.22"/>
      <sheetName val="25.07.22"/>
      <sheetName val="26.07.22"/>
      <sheetName val="27.07.22"/>
      <sheetName val="28.07.22"/>
      <sheetName val="29.07.22"/>
      <sheetName val="30.07.22"/>
      <sheetName val="01.08.22"/>
      <sheetName val="02.08.22"/>
      <sheetName val="03.08.22"/>
      <sheetName val="04.08.22"/>
      <sheetName val="05.08.22"/>
      <sheetName val="06.08.22"/>
      <sheetName val="08.08.22"/>
      <sheetName val="09.08.22"/>
      <sheetName val="10.08.22"/>
      <sheetName val="11.08.22"/>
      <sheetName val="12.08.22"/>
      <sheetName val="13.08.2022"/>
      <sheetName val="16.08.2022"/>
      <sheetName val="17.08.2022"/>
      <sheetName val="18.08.2022"/>
      <sheetName val="19.08.2022"/>
      <sheetName val="20.08.2022"/>
      <sheetName val="22.08.2022"/>
      <sheetName val="23.08.2022"/>
      <sheetName val="24.08.2022"/>
      <sheetName val="25.08.2022"/>
      <sheetName val="26.08.2022 "/>
      <sheetName val="28.8.22"/>
      <sheetName val="29.08.22"/>
      <sheetName val="30.08.22"/>
      <sheetName val="01.09.22"/>
      <sheetName val="02.09.22"/>
      <sheetName val="03.09.22"/>
      <sheetName val="05.09.22"/>
      <sheetName val="06.09.22"/>
      <sheetName val="07.09.22"/>
      <sheetName val="08.09.22"/>
      <sheetName val="09.09.22"/>
      <sheetName val="10.09.22"/>
      <sheetName val="12.09.22"/>
      <sheetName val="13.09.22"/>
      <sheetName val="14.09.22"/>
      <sheetName val="15.09.22"/>
      <sheetName val="16.09.22"/>
      <sheetName val="17.09.22"/>
      <sheetName val="19.09.22"/>
      <sheetName val="20.09.22"/>
      <sheetName val="21.09.22"/>
      <sheetName val="22.09.22"/>
      <sheetName val="23.09.22"/>
      <sheetName val="24.09.22"/>
      <sheetName val="26.09.22"/>
      <sheetName val="27.09.22"/>
      <sheetName val="28.09.22"/>
      <sheetName val="01.10.22"/>
      <sheetName val="03.10.22"/>
      <sheetName val="06.10.22"/>
      <sheetName val="07.10.22"/>
      <sheetName val="08.10.22"/>
      <sheetName val="10.10.22"/>
      <sheetName val="11.10.22"/>
      <sheetName val="12.10.22"/>
      <sheetName val="13.10.22"/>
      <sheetName val="14.10.22"/>
      <sheetName val="15.10.22"/>
      <sheetName val="17.10.22"/>
      <sheetName val="18.10.22"/>
      <sheetName val="19.10.22"/>
      <sheetName val="20.10.22"/>
      <sheetName val="21.10.22"/>
      <sheetName val="22.10.22"/>
      <sheetName val="27.10.22"/>
      <sheetName val="28.10.22"/>
      <sheetName val="29.10.22"/>
      <sheetName val="31.10.22"/>
      <sheetName val="02.11.22"/>
      <sheetName val="03.11.22"/>
      <sheetName val="04.11.22"/>
      <sheetName val="05.11.22"/>
      <sheetName val="07.11.22"/>
      <sheetName val="08.11.22"/>
      <sheetName val="09.11.22"/>
      <sheetName val="10.11.22"/>
      <sheetName val="11.11.22"/>
      <sheetName val="12.11.22"/>
      <sheetName val="14.11.22"/>
      <sheetName val="15.11.22"/>
      <sheetName val="16.11.22"/>
      <sheetName val="17.11.22"/>
      <sheetName val="18.11.22"/>
      <sheetName val="19.11.22"/>
      <sheetName val="21.11.22"/>
      <sheetName val="22.11.22"/>
      <sheetName val="23.11.22"/>
      <sheetName val="24.11.22"/>
      <sheetName val="25.11.22"/>
      <sheetName val="26.11.22"/>
      <sheetName val="28.11.22"/>
      <sheetName val="01.12.22"/>
      <sheetName val="02.12.22"/>
      <sheetName val="03.12.22"/>
      <sheetName val="05.12.22"/>
      <sheetName val="06.12.22"/>
      <sheetName val="07.12.22"/>
      <sheetName val="08.12.22"/>
      <sheetName val="09.12.22"/>
      <sheetName val="10.12.22"/>
      <sheetName val="12.12.22"/>
      <sheetName val="13.12.22"/>
      <sheetName val="14.12.22"/>
      <sheetName val="15.12.22"/>
      <sheetName val="16.12.22"/>
      <sheetName val="17.12.22"/>
      <sheetName val="19.12.22"/>
      <sheetName val="20.12.22"/>
      <sheetName val="21.12.22"/>
      <sheetName val="22.12.22"/>
      <sheetName val="24.12.22"/>
      <sheetName val="26.12.22"/>
      <sheetName val="27.12.22"/>
      <sheetName val="29.12.22"/>
      <sheetName val="02.01.22"/>
      <sheetName val="03.01.22"/>
      <sheetName val="04.01.23"/>
      <sheetName val="05.01.2023"/>
      <sheetName val="06.01.2023"/>
      <sheetName val="07.01.2023"/>
      <sheetName val="09.01.2023"/>
      <sheetName val="10.01.2023"/>
      <sheetName val="11.01.2023"/>
      <sheetName val="12.01.2023"/>
      <sheetName val="13.01.2023"/>
      <sheetName val="14.01.23"/>
      <sheetName val="16.01.23"/>
      <sheetName val="17.01.23"/>
      <sheetName val="18.01.23"/>
      <sheetName val="19.01.22"/>
      <sheetName val="20.01.22"/>
      <sheetName val="21.01.22"/>
      <sheetName val="23.1.23"/>
      <sheetName val="24.01.23"/>
      <sheetName val="25.1.23"/>
      <sheetName val="27.1.23"/>
      <sheetName val="28.1.23"/>
      <sheetName val="30.1.23"/>
      <sheetName val="31.1.23"/>
      <sheetName val="01.02.23"/>
      <sheetName val="02.02.23"/>
      <sheetName val="03.02.23"/>
      <sheetName val="04.02.23"/>
      <sheetName val="06.02.23"/>
      <sheetName val="07.02.23"/>
      <sheetName val="08.02.23"/>
      <sheetName val="09.2.23"/>
      <sheetName val="10.2.23"/>
      <sheetName val="11.2.23"/>
      <sheetName val="13.2.23"/>
      <sheetName val="14.2.23"/>
      <sheetName val="15.2.23"/>
      <sheetName val="16.2.23"/>
      <sheetName val="17.2.23"/>
      <sheetName val="18.2.23"/>
      <sheetName val="20.2.23"/>
      <sheetName val="21.2.23"/>
      <sheetName val="22.2.23"/>
      <sheetName val="23.2.23"/>
      <sheetName val="24.2.23"/>
      <sheetName val="25.2.23"/>
      <sheetName val="27.2.23"/>
      <sheetName val="28.2.23"/>
      <sheetName val="02.3.23"/>
      <sheetName val="03.03.23"/>
      <sheetName val="04.3.23"/>
      <sheetName val="06.3.23"/>
      <sheetName val="07.3.23"/>
      <sheetName val="08.3.23"/>
      <sheetName val="09.3.22"/>
      <sheetName val="10.3.23"/>
      <sheetName val="11.3.23"/>
      <sheetName val="13.3.23"/>
      <sheetName val="14.3.23"/>
      <sheetName val="15.3.23"/>
      <sheetName val="16.3.23"/>
      <sheetName val="17.3.23"/>
      <sheetName val="18.3.23"/>
      <sheetName val="20.3.23"/>
      <sheetName val="21.3.23"/>
      <sheetName val="23.3.23"/>
      <sheetName val="24.3.23"/>
      <sheetName val="25.3.23"/>
      <sheetName val="27.3.23"/>
      <sheetName val="28.3.23"/>
      <sheetName val="29.3.23"/>
      <sheetName val="01.04.23"/>
      <sheetName val="03-04-2023"/>
      <sheetName val="04-04-2023 "/>
      <sheetName val="05-04-2023  "/>
      <sheetName val="06-04-2023   "/>
      <sheetName val="07-04-2023    "/>
      <sheetName val="08-04-2023     "/>
      <sheetName val="10-04-2023      "/>
      <sheetName val="11-04-2023      "/>
      <sheetName val="12-04-2023  "/>
      <sheetName val="13-04-2023   "/>
      <sheetName val="14-04-2023   "/>
      <sheetName val="15-04-2023   "/>
      <sheetName val="Stock details-08.05.23"/>
      <sheetName val="Stock details-09.05.23"/>
      <sheetName val="Stock details-10.05.2023"/>
      <sheetName val="Stock details-13.05.2023"/>
      <sheetName val="Stock details-15.05.2023"/>
      <sheetName val="Stock details-16.05.2023"/>
      <sheetName val="Stock details-18.05.2023"/>
      <sheetName val="Stock details-19.05.2023"/>
      <sheetName val="Stock details-22.05.2023"/>
      <sheetName val="Stock details-25.05.2023"/>
      <sheetName val="Stock details-26.05.2023"/>
      <sheetName val="Stock details-29.05.2023"/>
      <sheetName val="Stock details-31.05.2023"/>
      <sheetName val="Stock details-03.06.2023-JUNE"/>
      <sheetName val="2022-2023 Dispatch qty"/>
      <sheetName val="Stock details-05.06.2023-JUNE"/>
      <sheetName val="Stock details-07.06.2023"/>
      <sheetName val="Stock details-09.06.2023"/>
      <sheetName val="Stock details-14.06.2023"/>
      <sheetName val="Stock details-16.06.2023"/>
      <sheetName val="Stock details-19.06.2023"/>
      <sheetName val="Stock details-20.06.2023"/>
      <sheetName val="Stock details-26.06.2023"/>
      <sheetName val="Stock details-27.06.2023"/>
      <sheetName val="Stock details-28.06.2023"/>
      <sheetName val="Stock details-30.06.2023"/>
      <sheetName val=" 05.07.23 TO BANK"/>
      <sheetName val="For boss"/>
      <sheetName val="STOCK DETAILS-06.07.2023 "/>
      <sheetName val="STOCK DETAILS-07.07.2023"/>
      <sheetName val="STOCK DETAILS-08.07.2023"/>
      <sheetName val="STOCK DETAILS-11.07.2023"/>
      <sheetName val="STOCK DETAILS-13.07.2023"/>
      <sheetName val="STOCK DETAILS-18.07.2023"/>
      <sheetName val="STOCK DETAILS-20.07.2023"/>
      <sheetName val="STOCK DETAILS-22.07.2023"/>
      <sheetName val="STOCK DETAILS-25.07.2023"/>
      <sheetName val="STOCK DETAILS-27.07.2023"/>
      <sheetName val="STOCK DETAILS-29.07.2023"/>
      <sheetName val="STOCK DETAILS-01.08.2023 "/>
      <sheetName val="STOCK DETAILS-01.08.2023  (2)"/>
      <sheetName val="sch vs act"/>
      <sheetName val="STOCK DETAILS-03.08.2023"/>
      <sheetName val="STOCK DETAILS-08.08.2023"/>
      <sheetName val="STOCK DETAILS-09.08.2023 (2)"/>
      <sheetName val="STOCK DETAILS-10.08.2023"/>
      <sheetName val="STOCK DETAILS-11.08.2023"/>
      <sheetName val="STOCK DETAILS-12.08.2023"/>
      <sheetName val="STOCK DETAILS-19.08.2023"/>
      <sheetName val="STOCK DETAILS-23.08.2023"/>
      <sheetName val="STOCK DETAILS-26.08.2023"/>
      <sheetName val="STOCK DETAILS-30.08.2023"/>
      <sheetName val="STOCK DETAILS-01.09.2023"/>
      <sheetName val="STOCK DETAILS-06.09.2023"/>
      <sheetName val="STOCK DETAILS-07.09.2023"/>
      <sheetName val="STOCK DETAILS-09.09.2023"/>
      <sheetName val="STOCK DETAILS-16.09.2023"/>
      <sheetName val="STOCK DETAILS-30.09.2023"/>
      <sheetName val="INVENTORY-01.10.2023"/>
      <sheetName val="STOCK DETAILS-31.10.2023"/>
      <sheetName val="ETL FORMATE DIS UPDATE-OCT-23"/>
      <sheetName val="STOCK DETAILS-30.11.2023"/>
      <sheetName val="Sheet3"/>
      <sheetName val="sch vs inw"/>
      <sheetName val="BLT DIL"/>
      <sheetName val="ETL FORMATE DIS UPDATE-NOV-23"/>
      <sheetName val="STOCK DETAILS-01.01.2024-1"/>
      <sheetName val="ETL FORMATE DIS UPDATE-DEC-23"/>
      <sheetName val="STOCK DETAILS-03.01.2024"/>
      <sheetName val="STOCK DETAILS-31.01.2024"/>
      <sheetName val="JAN MONTH END STOCK"/>
      <sheetName val="STOCK DETAILS-29.02.2024"/>
      <sheetName val="Sheet4"/>
      <sheetName val="STOCK DETAILS-F ACC"/>
      <sheetName val="STOCK DETAILS-F ACC-FEB-24"/>
      <sheetName val="INSPECTION PLAN-QC"/>
      <sheetName val="SCHDULE VS INWORD"/>
      <sheetName val="SCHEDULE VS INWORD"/>
      <sheetName val="SUPPLER DISPATCH PLAN-JUNE"/>
      <sheetName val="Sheet1"/>
      <sheetName val="INWORD"/>
      <sheetName val="Sheet2"/>
      <sheetName val="STOCK DETAILS-26.02.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>
        <row r="5">
          <cell r="C5" t="str">
            <v>B2HF03624O</v>
          </cell>
        </row>
      </sheetData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>
        <row r="5">
          <cell r="C5" t="str">
            <v>B2HF03624O</v>
          </cell>
        </row>
      </sheetData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>
        <row r="5">
          <cell r="C5" t="str">
            <v>B2HF03624O</v>
          </cell>
        </row>
      </sheetData>
      <sheetData sheetId="340">
        <row r="5">
          <cell r="C5" t="str">
            <v>B2HF03624O</v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>
        <row r="5">
          <cell r="C5" t="str">
            <v>B2HF03624O</v>
          </cell>
        </row>
      </sheetData>
      <sheetData sheetId="353"/>
      <sheetData sheetId="354"/>
      <sheetData sheetId="355"/>
      <sheetData sheetId="356"/>
      <sheetData sheetId="357"/>
      <sheetData sheetId="358">
        <row r="5">
          <cell r="C5" t="str">
            <v>B2HF03624O</v>
          </cell>
        </row>
      </sheetData>
      <sheetData sheetId="359"/>
      <sheetData sheetId="360">
        <row r="5">
          <cell r="C5" t="str">
            <v>B2HF03624O</v>
          </cell>
        </row>
        <row r="8">
          <cell r="H8">
            <v>50.4</v>
          </cell>
        </row>
        <row r="16">
          <cell r="H16">
            <v>75.903614457831324</v>
          </cell>
        </row>
        <row r="17">
          <cell r="H17">
            <v>0</v>
          </cell>
        </row>
        <row r="19">
          <cell r="H19">
            <v>37.4</v>
          </cell>
        </row>
        <row r="20">
          <cell r="H20" t="e">
            <v>#DIV/0!</v>
          </cell>
        </row>
        <row r="21">
          <cell r="H21" t="e">
            <v>#DIV/0!</v>
          </cell>
        </row>
        <row r="22">
          <cell r="H22" t="e">
            <v>#DIV/0!</v>
          </cell>
        </row>
        <row r="29">
          <cell r="H29">
            <v>83.571428571428569</v>
          </cell>
        </row>
        <row r="30">
          <cell r="H30" t="e">
            <v>#DIV/0!</v>
          </cell>
        </row>
        <row r="33">
          <cell r="H33">
            <v>143.54066985645932</v>
          </cell>
        </row>
        <row r="35">
          <cell r="H35">
            <v>52.220893671670879</v>
          </cell>
        </row>
        <row r="39">
          <cell r="H39">
            <v>20</v>
          </cell>
        </row>
        <row r="41">
          <cell r="H41">
            <v>80.423280423280417</v>
          </cell>
        </row>
        <row r="46">
          <cell r="H46">
            <v>69.935999999999993</v>
          </cell>
        </row>
        <row r="47">
          <cell r="H47" t="e">
            <v>#DIV/0!</v>
          </cell>
        </row>
        <row r="48">
          <cell r="H48" t="e">
            <v>#DIV/0!</v>
          </cell>
        </row>
        <row r="49">
          <cell r="H49" t="e">
            <v>#DIV/0!</v>
          </cell>
        </row>
        <row r="50">
          <cell r="H50" t="e">
            <v>#DIV/0!</v>
          </cell>
        </row>
        <row r="51">
          <cell r="H51" t="e">
            <v>#DIV/0!</v>
          </cell>
        </row>
        <row r="54">
          <cell r="H54">
            <v>94.142857142857139</v>
          </cell>
        </row>
        <row r="55">
          <cell r="H55" t="e">
            <v>#DIV/0!</v>
          </cell>
        </row>
        <row r="57">
          <cell r="H57">
            <v>65.849999999999994</v>
          </cell>
        </row>
        <row r="58">
          <cell r="H58" t="e">
            <v>#DIV/0!</v>
          </cell>
        </row>
        <row r="60">
          <cell r="H60">
            <v>60.373333333333335</v>
          </cell>
        </row>
        <row r="75">
          <cell r="H75">
            <v>98.666666666666671</v>
          </cell>
        </row>
        <row r="76">
          <cell r="H76" t="e">
            <v>#DIV/0!</v>
          </cell>
        </row>
        <row r="87">
          <cell r="H87">
            <v>75.599999999999994</v>
          </cell>
        </row>
        <row r="118">
          <cell r="H118">
            <v>0</v>
          </cell>
        </row>
      </sheetData>
      <sheetData sheetId="361"/>
      <sheetData sheetId="362">
        <row r="5">
          <cell r="C5" t="str">
            <v>B2HF03624O</v>
          </cell>
        </row>
      </sheetData>
      <sheetData sheetId="363"/>
      <sheetData sheetId="364"/>
      <sheetData sheetId="365"/>
      <sheetData sheetId="366"/>
      <sheetData sheetId="367">
        <row r="5">
          <cell r="C5" t="str">
            <v>B2HF03624O</v>
          </cell>
        </row>
      </sheetData>
      <sheetData sheetId="368"/>
      <sheetData sheetId="369"/>
      <sheetData sheetId="370">
        <row r="5">
          <cell r="C5" t="str">
            <v>B2HF03624O</v>
          </cell>
        </row>
      </sheetData>
      <sheetData sheetId="371"/>
      <sheetData sheetId="372">
        <row r="5">
          <cell r="C5" t="str">
            <v>B2HF03624O</v>
          </cell>
        </row>
      </sheetData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run" id="{4FEB7638-253C-4547-B50E-9A9B04D872FA}" userId="S::arun@abautocomponents.com::290cbe58-b1e4-4121-a453-a21c674a488e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4F9C6ECC-D4D2-423A-BF8A-BE1E213D27DA}">
    <text>BACK LOG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83C06746-3A16-4312-86FF-F2156ED508B8}">
    <text>BACK LOG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D7D424A7-23A3-422D-9414-ACDF7FA1E24B}">
    <text>BACK LOG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41" dT="2024-03-07T04:00:08.03" personId="{4FEB7638-253C-4547-B50E-9A9B04D872FA}" id="{FA99E7DF-0B6D-49CB-BAF0-D330FCBB0E3E}">
    <text>BACK LOG</text>
  </threadedComment>
</ThreadedComments>
</file>

<file path=xl/worksheets/_rels/sheet14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5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38EF-8947-4A9F-9EE2-DE7DF22C7619}">
  <dimension ref="A1:G134"/>
  <sheetViews>
    <sheetView workbookViewId="0">
      <selection activeCell="G14" sqref="G1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226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>
        <f>622*2</f>
        <v>1244</v>
      </c>
      <c r="D6" s="11">
        <v>1200</v>
      </c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462*4</f>
        <v>1848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f>1150*4</f>
        <v>4600</v>
      </c>
      <c r="D9" s="11">
        <v>5000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4000</v>
      </c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G13">
        <v>900</v>
      </c>
    </row>
    <row r="14" spans="1:7" ht="23.5">
      <c r="A14" s="28" t="s">
        <v>49</v>
      </c>
      <c r="B14" s="28" t="s">
        <v>50</v>
      </c>
      <c r="C14" s="10">
        <v>1400</v>
      </c>
      <c r="D14" s="11"/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/>
      <c r="G26">
        <v>280</v>
      </c>
    </row>
    <row r="27" spans="1:7" ht="23.5">
      <c r="A27" s="30" t="s">
        <v>71</v>
      </c>
      <c r="B27" s="30" t="s">
        <v>72</v>
      </c>
      <c r="C27" s="10">
        <f>400*2</f>
        <v>800</v>
      </c>
      <c r="D27" s="11">
        <v>800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f>500</f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>
        <v>500</v>
      </c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>
        <v>500</v>
      </c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f>300*2</f>
        <v>600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>
      <c r="A58" s="33" t="s">
        <v>130</v>
      </c>
      <c r="B58" s="30" t="s">
        <v>131</v>
      </c>
      <c r="C58" s="10"/>
      <c r="D58" s="11">
        <v>320</v>
      </c>
      <c r="E58" t="s">
        <v>219</v>
      </c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t="s">
        <v>219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t="s">
        <v>219</v>
      </c>
      <c r="G62">
        <v>170</v>
      </c>
    </row>
    <row r="63" spans="1:7" ht="23.5" hidden="1">
      <c r="A63" s="28" t="s">
        <v>140</v>
      </c>
      <c r="B63" s="28" t="s">
        <v>141</v>
      </c>
      <c r="C63" s="10"/>
      <c r="D63" s="11"/>
      <c r="G63">
        <v>170</v>
      </c>
    </row>
    <row r="64" spans="1:7" ht="23.5" hidden="1">
      <c r="A64" s="28" t="s">
        <v>142</v>
      </c>
      <c r="B64" s="28" t="s">
        <v>143</v>
      </c>
      <c r="C64" s="10"/>
      <c r="D64" s="11"/>
      <c r="G64">
        <v>230</v>
      </c>
    </row>
    <row r="65" spans="1:7" ht="23.5" hidden="1">
      <c r="A65" s="28" t="s">
        <v>144</v>
      </c>
      <c r="B65" s="28" t="s">
        <v>145</v>
      </c>
      <c r="C65" s="10"/>
      <c r="D65" s="11"/>
      <c r="G65">
        <v>180</v>
      </c>
    </row>
    <row r="66" spans="1:7" ht="23.5" hidden="1">
      <c r="A66" s="28" t="s">
        <v>146</v>
      </c>
      <c r="B66" s="28" t="s">
        <v>147</v>
      </c>
      <c r="C66" s="10"/>
      <c r="D66" s="11"/>
      <c r="G66">
        <v>180</v>
      </c>
    </row>
    <row r="67" spans="1:7" ht="23.5" hidden="1">
      <c r="A67" s="28" t="s">
        <v>148</v>
      </c>
      <c r="B67" s="28" t="s">
        <v>149</v>
      </c>
      <c r="C67" s="10"/>
      <c r="D67" s="11"/>
      <c r="G67">
        <v>180</v>
      </c>
    </row>
    <row r="68" spans="1:7" ht="23.5" hidden="1">
      <c r="A68" s="28" t="s">
        <v>148</v>
      </c>
      <c r="B68" s="28" t="s">
        <v>150</v>
      </c>
      <c r="C68" s="10"/>
      <c r="D68" s="11"/>
      <c r="G68">
        <v>180</v>
      </c>
    </row>
    <row r="69" spans="1:7" ht="23.5" hidden="1">
      <c r="A69" s="28" t="s">
        <v>148</v>
      </c>
      <c r="B69" s="28" t="s">
        <v>151</v>
      </c>
      <c r="C69" s="10"/>
      <c r="D69" s="11"/>
      <c r="G69">
        <v>180</v>
      </c>
    </row>
    <row r="70" spans="1:7" ht="23.5" hidden="1">
      <c r="A70" s="28" t="s">
        <v>148</v>
      </c>
      <c r="B70" s="28" t="s">
        <v>152</v>
      </c>
      <c r="C70" s="10"/>
      <c r="D70" s="11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/>
      <c r="D75" s="11"/>
      <c r="G75">
        <v>700</v>
      </c>
    </row>
    <row r="76" spans="1:7" ht="23.5">
      <c r="A76" s="34" t="s">
        <v>161</v>
      </c>
      <c r="B76" s="35" t="s">
        <v>162</v>
      </c>
      <c r="C76" s="10"/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600*6</f>
        <v>3600</v>
      </c>
      <c r="D77" s="11">
        <v>2000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1750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/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f>500*2</f>
        <v>1000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>
        <v>1000</v>
      </c>
      <c r="D88" s="11">
        <v>1000</v>
      </c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1000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/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>
        <v>5000</v>
      </c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>
        <v>500</v>
      </c>
      <c r="E124" t="s">
        <v>217</v>
      </c>
    </row>
    <row r="125" spans="1:5" ht="24" thickBot="1">
      <c r="A125" s="17" t="s">
        <v>224</v>
      </c>
      <c r="B125" s="18"/>
      <c r="C125" s="19"/>
      <c r="D125" s="11">
        <v>500</v>
      </c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4" ht="24" thickBot="1">
      <c r="A129" s="17" t="s">
        <v>221</v>
      </c>
      <c r="B129" s="18" t="s">
        <v>22</v>
      </c>
      <c r="C129" s="19"/>
      <c r="D129" s="11">
        <v>105</v>
      </c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40108</v>
      </c>
      <c r="D134" s="26">
        <f>SUM(D4:D133)</f>
        <v>45883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84EC8-5A78-4FEE-B9A5-18D05E094759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27">
        <v>4000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27">
        <v>2000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/>
      <c r="D9" s="11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27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27">
        <v>2800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27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1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384</v>
      </c>
      <c r="E40" s="1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/>
    </row>
    <row r="43" spans="1:7" ht="23.5">
      <c r="A43" s="32" t="s">
        <v>103</v>
      </c>
      <c r="B43" s="28" t="s">
        <v>104</v>
      </c>
      <c r="C43" s="10"/>
      <c r="D43" s="27"/>
      <c r="E43" s="13"/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1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27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320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320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/>
      <c r="D74" s="11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1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3000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31912</v>
      </c>
      <c r="D134" s="26">
        <f>SUM(D4:D133)</f>
        <v>42582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DD775-94BA-4014-84B7-BD77C268A35C}">
  <dimension ref="A1:G136"/>
  <sheetViews>
    <sheetView topLeftCell="A128" workbookViewId="0">
      <selection activeCell="C141" sqref="C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7880-56AF-4C9F-BBC6-DC81BD0C8B4D}">
  <dimension ref="A1:G136"/>
  <sheetViews>
    <sheetView topLeftCell="A106" workbookViewId="0">
      <selection activeCell="C83" sqref="C8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A0DE8-DFAA-4937-8A07-27F4433A7A0B}">
  <dimension ref="A1:G136"/>
  <sheetViews>
    <sheetView topLeftCell="A24"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45588</v>
      </c>
      <c r="D136" s="26">
        <f>SUM(D4:D135)</f>
        <v>48396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42511-E7B3-4C9E-8F0B-CD220948A22E}">
  <dimension ref="A1:G136"/>
  <sheetViews>
    <sheetView topLeftCell="A128" workbookViewId="0">
      <selection activeCell="E133" sqref="E1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3.5">
      <c r="A99" s="28" t="s">
        <v>190</v>
      </c>
      <c r="B99" s="28" t="s">
        <v>30</v>
      </c>
      <c r="C99" s="14"/>
      <c r="D99" s="11">
        <v>2592</v>
      </c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>
        <v>3920</v>
      </c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48788</v>
      </c>
      <c r="D136" s="26">
        <f>SUM(D4:D135)</f>
        <v>51096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D81ED-C8DC-4E9C-B00E-2079E00C1E50}">
  <dimension ref="A1:G137"/>
  <sheetViews>
    <sheetView topLeftCell="A87" workbookViewId="0">
      <selection activeCell="A91" sqref="A91:D9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1000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/>
      <c r="D91" s="109">
        <v>2500</v>
      </c>
      <c r="E91" s="43"/>
    </row>
    <row r="92" spans="1:7" ht="21">
      <c r="A92" s="116" t="str">
        <f>'[2]STOCK DETAILS-23.08.2023'!B90</f>
        <v>PLANT K-228</v>
      </c>
      <c r="B92" s="117"/>
      <c r="C92" s="117"/>
      <c r="D92" s="118"/>
      <c r="E92" s="43"/>
    </row>
    <row r="93" spans="1:7" ht="23.5">
      <c r="A93" s="28" t="s">
        <v>178</v>
      </c>
      <c r="B93" s="28" t="s">
        <v>179</v>
      </c>
      <c r="C93" s="10"/>
      <c r="D93" s="11">
        <v>800</v>
      </c>
      <c r="E93" s="43" t="s">
        <v>217</v>
      </c>
      <c r="G93">
        <v>400</v>
      </c>
    </row>
    <row r="94" spans="1:7" ht="23.5">
      <c r="A94" s="31" t="s">
        <v>180</v>
      </c>
      <c r="B94" s="28" t="s">
        <v>181</v>
      </c>
      <c r="C94" s="10"/>
      <c r="D94" s="11"/>
      <c r="E94" s="43"/>
    </row>
    <row r="95" spans="1:7" ht="23.5" hidden="1">
      <c r="A95" s="31" t="s">
        <v>182</v>
      </c>
      <c r="B95" s="38" t="s">
        <v>183</v>
      </c>
      <c r="C95" s="10"/>
      <c r="D95" s="11"/>
      <c r="E95" s="43"/>
    </row>
    <row r="96" spans="1:7" ht="23.5" hidden="1">
      <c r="A96" s="31" t="s">
        <v>184</v>
      </c>
      <c r="B96" s="31" t="s">
        <v>185</v>
      </c>
      <c r="C96" s="10"/>
      <c r="D96" s="11"/>
      <c r="E96" s="43"/>
    </row>
    <row r="97" spans="1:7" ht="23.5" hidden="1">
      <c r="A97" s="31" t="s">
        <v>186</v>
      </c>
      <c r="B97" s="31" t="s">
        <v>187</v>
      </c>
      <c r="C97" s="10"/>
      <c r="D97" s="11"/>
      <c r="E97" s="43"/>
    </row>
    <row r="98" spans="1:7" ht="23.5" hidden="1">
      <c r="A98" s="31" t="s">
        <v>188</v>
      </c>
      <c r="B98" s="31" t="s">
        <v>189</v>
      </c>
      <c r="C98" s="10"/>
      <c r="D98" s="11"/>
      <c r="E98" s="43"/>
    </row>
    <row r="99" spans="1:7" ht="21">
      <c r="A99" s="116" t="str">
        <f>'[2]STOCK DETAILS-23.08.2023'!B97</f>
        <v>PLANT- P'NAGAR</v>
      </c>
      <c r="B99" s="117"/>
      <c r="C99" s="117"/>
      <c r="D99" s="118"/>
      <c r="E99" s="43"/>
    </row>
    <row r="100" spans="1:7" ht="23.5">
      <c r="A100" s="28" t="s">
        <v>190</v>
      </c>
      <c r="B100" s="28" t="s">
        <v>30</v>
      </c>
      <c r="C100" s="14"/>
      <c r="D100" s="11">
        <v>2592</v>
      </c>
      <c r="E100" s="43"/>
      <c r="G100">
        <v>1150</v>
      </c>
    </row>
    <row r="101" spans="1:7" ht="23.5">
      <c r="A101" s="28" t="s">
        <v>43</v>
      </c>
      <c r="B101" s="28" t="s">
        <v>44</v>
      </c>
      <c r="C101" s="10"/>
      <c r="D101" s="11">
        <v>3920</v>
      </c>
      <c r="E101" s="43"/>
      <c r="G101">
        <v>1886</v>
      </c>
    </row>
    <row r="102" spans="1:7" ht="21">
      <c r="A102" s="116" t="str">
        <f>'[2]STOCK DETAILS-23.08.2023'!B100</f>
        <v>OTHER</v>
      </c>
      <c r="B102" s="117"/>
      <c r="C102" s="117"/>
      <c r="D102" s="118"/>
      <c r="E102" s="43"/>
    </row>
    <row r="103" spans="1:7" ht="26">
      <c r="A103" s="39" t="s">
        <v>191</v>
      </c>
      <c r="B103" s="28" t="s">
        <v>192</v>
      </c>
      <c r="C103" s="14"/>
      <c r="D103" s="11"/>
      <c r="E103" s="43"/>
    </row>
    <row r="104" spans="1:7" ht="23.5">
      <c r="A104" s="28" t="s">
        <v>193</v>
      </c>
      <c r="B104" s="28" t="s">
        <v>194</v>
      </c>
      <c r="C104" s="14"/>
      <c r="D104" s="11"/>
      <c r="E104" s="43"/>
    </row>
    <row r="105" spans="1:7" ht="23.5">
      <c r="A105" s="28" t="s">
        <v>195</v>
      </c>
      <c r="B105" s="28" t="s">
        <v>196</v>
      </c>
      <c r="C105" s="14"/>
      <c r="D105" s="11"/>
      <c r="E105" s="43"/>
    </row>
    <row r="106" spans="1:7" ht="23.5">
      <c r="A106" s="28" t="s">
        <v>197</v>
      </c>
      <c r="B106" s="28" t="s">
        <v>198</v>
      </c>
      <c r="C106" s="11"/>
      <c r="D106" s="11"/>
      <c r="E106" s="43"/>
    </row>
    <row r="107" spans="1:7" ht="23.5">
      <c r="A107" s="28" t="s">
        <v>199</v>
      </c>
      <c r="B107" s="28" t="s">
        <v>200</v>
      </c>
      <c r="C107" s="11"/>
      <c r="D107" s="11"/>
      <c r="E107" s="43"/>
    </row>
    <row r="108" spans="1:7" ht="21" hidden="1">
      <c r="A108" s="28" t="s">
        <v>201</v>
      </c>
      <c r="B108" s="28" t="s">
        <v>202</v>
      </c>
      <c r="C108" s="14"/>
      <c r="D108" s="15"/>
      <c r="E108" s="43"/>
    </row>
    <row r="109" spans="1:7" ht="21" hidden="1">
      <c r="A109" s="28" t="s">
        <v>203</v>
      </c>
      <c r="B109" s="28" t="s">
        <v>204</v>
      </c>
      <c r="C109" s="14"/>
      <c r="D109" s="15"/>
      <c r="E109" s="43"/>
    </row>
    <row r="110" spans="1:7" ht="21" hidden="1">
      <c r="A110" s="28" t="s">
        <v>205</v>
      </c>
      <c r="B110" s="28" t="s">
        <v>206</v>
      </c>
      <c r="C110" s="14"/>
      <c r="D110" s="15"/>
      <c r="E110" s="43"/>
    </row>
    <row r="111" spans="1:7" ht="21" hidden="1">
      <c r="A111" s="28" t="s">
        <v>184</v>
      </c>
      <c r="B111" s="28" t="s">
        <v>185</v>
      </c>
      <c r="C111" s="14"/>
      <c r="D111" s="15"/>
      <c r="E111" s="43"/>
    </row>
    <row r="112" spans="1:7" ht="21" hidden="1">
      <c r="A112" s="28" t="s">
        <v>207</v>
      </c>
      <c r="B112" s="28" t="s">
        <v>58</v>
      </c>
      <c r="C112" s="14"/>
      <c r="D112" s="15"/>
      <c r="E112" s="43"/>
    </row>
    <row r="113" spans="1:5" ht="21" hidden="1">
      <c r="A113" s="28" t="s">
        <v>208</v>
      </c>
      <c r="B113" s="28" t="s">
        <v>177</v>
      </c>
      <c r="C113" s="14"/>
      <c r="D113" s="15"/>
      <c r="E113" s="43"/>
    </row>
    <row r="114" spans="1:5" ht="21" hidden="1">
      <c r="A114" s="28" t="s">
        <v>209</v>
      </c>
      <c r="B114" s="28" t="s">
        <v>175</v>
      </c>
      <c r="C114" s="14"/>
      <c r="D114" s="15"/>
      <c r="E114" s="43"/>
    </row>
    <row r="115" spans="1:5" ht="21" hidden="1">
      <c r="A115" s="116" t="str">
        <f>'[2]STOCK DETAILS-23.08.2023'!B113</f>
        <v>SAJAY TECH</v>
      </c>
      <c r="B115" s="117"/>
      <c r="C115" s="117"/>
      <c r="D115" s="118"/>
      <c r="E115" s="43"/>
    </row>
    <row r="116" spans="1:5" ht="21" hidden="1">
      <c r="A116" s="28" t="s">
        <v>210</v>
      </c>
      <c r="B116" s="40" t="s">
        <v>211</v>
      </c>
      <c r="C116" s="14"/>
      <c r="D116" s="15"/>
      <c r="E116" s="43"/>
    </row>
    <row r="117" spans="1:5" ht="21" hidden="1">
      <c r="A117" s="16"/>
      <c r="B117" s="14"/>
      <c r="C117" s="14"/>
      <c r="D117" s="15"/>
      <c r="E117" s="43"/>
    </row>
    <row r="118" spans="1:5" ht="21">
      <c r="A118" s="116" t="str">
        <f>'[2]STOCK DETAILS-23.08.2023'!B116</f>
        <v>SHREE  CHANAKYA</v>
      </c>
      <c r="B118" s="117"/>
      <c r="C118" s="117"/>
      <c r="D118" s="118"/>
      <c r="E118" s="43"/>
    </row>
    <row r="119" spans="1:5" ht="23.5">
      <c r="A119" s="41" t="s">
        <v>212</v>
      </c>
      <c r="B119" s="42" t="s">
        <v>42</v>
      </c>
      <c r="C119" s="14"/>
      <c r="D119" s="11"/>
      <c r="E119" s="43"/>
    </row>
    <row r="120" spans="1:5" ht="23.5">
      <c r="A120" s="41" t="s">
        <v>213</v>
      </c>
      <c r="B120" s="42" t="s">
        <v>46</v>
      </c>
      <c r="C120" s="14"/>
      <c r="D120" s="11"/>
      <c r="E120" s="43"/>
    </row>
    <row r="121" spans="1:5" ht="23.5">
      <c r="A121" s="28" t="s">
        <v>214</v>
      </c>
      <c r="B121" s="28" t="s">
        <v>215</v>
      </c>
      <c r="C121" s="11"/>
      <c r="D121" s="11"/>
      <c r="E121" s="43"/>
    </row>
    <row r="122" spans="1:5" ht="21">
      <c r="A122" s="28" t="s">
        <v>216</v>
      </c>
      <c r="B122" s="28" t="s">
        <v>40</v>
      </c>
      <c r="C122" s="14"/>
      <c r="D122" s="15"/>
      <c r="E122" s="43"/>
    </row>
    <row r="123" spans="1:5" ht="21">
      <c r="A123" s="121" t="s">
        <v>11</v>
      </c>
      <c r="B123" s="122"/>
      <c r="C123" s="122"/>
      <c r="D123" s="123"/>
      <c r="E123" s="43"/>
    </row>
    <row r="124" spans="1:5" ht="23.5">
      <c r="A124" s="12" t="s">
        <v>12</v>
      </c>
      <c r="B124" s="12"/>
      <c r="C124" s="10"/>
      <c r="D124" s="10"/>
      <c r="E124" s="43"/>
    </row>
    <row r="125" spans="1:5" ht="21">
      <c r="E125" s="43"/>
    </row>
    <row r="126" spans="1:5" ht="21">
      <c r="A126" s="121" t="s">
        <v>13</v>
      </c>
      <c r="B126" s="122"/>
      <c r="C126" s="122"/>
      <c r="D126" s="123"/>
      <c r="E126" s="43"/>
    </row>
    <row r="127" spans="1:5" ht="24" hidden="1" thickBot="1">
      <c r="A127" s="17" t="s">
        <v>223</v>
      </c>
      <c r="B127" s="18"/>
      <c r="C127" s="19"/>
      <c r="D127" s="11"/>
      <c r="E127" s="43"/>
    </row>
    <row r="128" spans="1:5" ht="23.5" hidden="1">
      <c r="A128" s="21" t="s">
        <v>224</v>
      </c>
      <c r="B128" s="22"/>
      <c r="C128" s="23"/>
      <c r="D128" s="45"/>
      <c r="E128" s="43"/>
    </row>
    <row r="129" spans="1:7" ht="23.5">
      <c r="A129" s="12" t="s">
        <v>238</v>
      </c>
      <c r="B129" s="12"/>
      <c r="C129" s="14"/>
      <c r="D129" s="10"/>
      <c r="E129" s="43"/>
    </row>
    <row r="130" spans="1:7" ht="21.5" hidden="1" thickBot="1">
      <c r="A130" s="46"/>
      <c r="B130" s="47"/>
      <c r="C130" s="48"/>
      <c r="D130" s="49"/>
      <c r="E130" s="43"/>
    </row>
    <row r="131" spans="1:7" ht="21">
      <c r="A131" s="121" t="s">
        <v>14</v>
      </c>
      <c r="B131" s="122"/>
      <c r="C131" s="122"/>
      <c r="D131" s="123"/>
      <c r="E131" s="43"/>
    </row>
    <row r="132" spans="1:7" ht="23.5">
      <c r="A132" s="12" t="s">
        <v>221</v>
      </c>
      <c r="B132" s="12" t="s">
        <v>254</v>
      </c>
      <c r="C132" s="10"/>
      <c r="D132" s="10"/>
      <c r="E132" s="43"/>
    </row>
    <row r="133" spans="1:7" ht="23.5">
      <c r="A133" s="12" t="s">
        <v>221</v>
      </c>
      <c r="B133" s="12" t="s">
        <v>222</v>
      </c>
      <c r="C133" s="10"/>
      <c r="D133" s="10">
        <v>500</v>
      </c>
      <c r="E133" s="43"/>
    </row>
    <row r="134" spans="1:7" ht="23.5">
      <c r="A134" s="12"/>
      <c r="B134" s="12"/>
      <c r="C134" s="14"/>
      <c r="D134" s="10"/>
      <c r="E134" s="43"/>
    </row>
    <row r="135" spans="1:7" ht="23.5">
      <c r="A135" s="12" t="s">
        <v>260</v>
      </c>
      <c r="B135" s="12" t="s">
        <v>241</v>
      </c>
      <c r="C135" s="14"/>
      <c r="D135" s="10"/>
      <c r="E135" s="43"/>
    </row>
    <row r="136" spans="1:7" ht="23.5">
      <c r="A136" s="12" t="s">
        <v>240</v>
      </c>
      <c r="B136" s="12" t="s">
        <v>241</v>
      </c>
      <c r="C136" s="14"/>
      <c r="D136" s="10"/>
      <c r="E136" s="43"/>
    </row>
    <row r="137" spans="1:7" ht="19.5" customHeight="1">
      <c r="A137" s="25" t="s">
        <v>15</v>
      </c>
      <c r="B137" s="25"/>
      <c r="C137" s="26">
        <f>SUM(C4:C136)</f>
        <v>47288</v>
      </c>
      <c r="D137" s="26">
        <f>SUM(D4:D136)</f>
        <v>55136</v>
      </c>
      <c r="E137" s="43"/>
      <c r="G137">
        <v>1</v>
      </c>
    </row>
  </sheetData>
  <mergeCells count="13">
    <mergeCell ref="A92:D92"/>
    <mergeCell ref="A1:C1"/>
    <mergeCell ref="A3:D3"/>
    <mergeCell ref="A25:D25"/>
    <mergeCell ref="A59:D59"/>
    <mergeCell ref="A75:D75"/>
    <mergeCell ref="A131:D131"/>
    <mergeCell ref="A99:D99"/>
    <mergeCell ref="A102:D102"/>
    <mergeCell ref="A115:D115"/>
    <mergeCell ref="A118:D118"/>
    <mergeCell ref="A123:D123"/>
    <mergeCell ref="A126:D126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44400-3CEA-45FB-A11D-91775FCDCBCB}">
  <dimension ref="A1:G139"/>
  <sheetViews>
    <sheetView workbookViewId="0">
      <selection activeCell="F7" sqref="F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600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>
        <v>2000</v>
      </c>
      <c r="D91" s="109">
        <v>1500</v>
      </c>
      <c r="E91" s="43"/>
    </row>
    <row r="92" spans="1:7" ht="21">
      <c r="A92" s="116" t="str">
        <f>'[2]STOCK DETAILS-23.08.2023'!B90</f>
        <v>PLANT K-228</v>
      </c>
      <c r="B92" s="117"/>
      <c r="C92" s="117"/>
      <c r="D92" s="118"/>
      <c r="E92" s="43"/>
    </row>
    <row r="93" spans="1:7" ht="23.5">
      <c r="A93" s="28" t="s">
        <v>178</v>
      </c>
      <c r="B93" s="28" t="s">
        <v>179</v>
      </c>
      <c r="C93" s="10"/>
      <c r="D93" s="11">
        <v>800</v>
      </c>
      <c r="E93" s="43" t="s">
        <v>217</v>
      </c>
      <c r="G93">
        <v>400</v>
      </c>
    </row>
    <row r="94" spans="1:7" ht="23.5">
      <c r="A94" s="31" t="s">
        <v>180</v>
      </c>
      <c r="B94" s="28" t="s">
        <v>181</v>
      </c>
      <c r="C94" s="10"/>
      <c r="D94" s="11"/>
      <c r="E94" s="43"/>
    </row>
    <row r="95" spans="1:7" ht="23.5" hidden="1">
      <c r="A95" s="31" t="s">
        <v>182</v>
      </c>
      <c r="B95" s="38" t="s">
        <v>183</v>
      </c>
      <c r="C95" s="10"/>
      <c r="D95" s="11"/>
      <c r="E95" s="43"/>
    </row>
    <row r="96" spans="1:7" ht="23.5" hidden="1">
      <c r="A96" s="31" t="s">
        <v>184</v>
      </c>
      <c r="B96" s="31" t="s">
        <v>185</v>
      </c>
      <c r="C96" s="10"/>
      <c r="D96" s="11"/>
      <c r="E96" s="43"/>
    </row>
    <row r="97" spans="1:7" ht="23.5" hidden="1">
      <c r="A97" s="31" t="s">
        <v>186</v>
      </c>
      <c r="B97" s="31" t="s">
        <v>187</v>
      </c>
      <c r="C97" s="10"/>
      <c r="D97" s="11"/>
      <c r="E97" s="43"/>
    </row>
    <row r="98" spans="1:7" ht="23.5" hidden="1">
      <c r="A98" s="31" t="s">
        <v>188</v>
      </c>
      <c r="B98" s="31" t="s">
        <v>189</v>
      </c>
      <c r="C98" s="10"/>
      <c r="D98" s="11"/>
      <c r="E98" s="43"/>
    </row>
    <row r="99" spans="1:7" ht="23.5">
      <c r="A99" s="110" t="s">
        <v>252</v>
      </c>
      <c r="B99" s="110" t="s">
        <v>392</v>
      </c>
      <c r="C99" s="109"/>
      <c r="D99" s="111">
        <v>491</v>
      </c>
      <c r="E99" s="43"/>
    </row>
    <row r="100" spans="1:7" ht="23.5">
      <c r="A100" s="110" t="s">
        <v>252</v>
      </c>
      <c r="B100" s="110" t="s">
        <v>393</v>
      </c>
      <c r="C100" s="109"/>
      <c r="D100" s="111"/>
      <c r="E100" s="43"/>
    </row>
    <row r="101" spans="1:7" ht="21">
      <c r="A101" s="116" t="str">
        <f>'[2]STOCK DETAILS-23.08.2023'!B97</f>
        <v>PLANT- P'NAGAR</v>
      </c>
      <c r="B101" s="117"/>
      <c r="C101" s="117"/>
      <c r="D101" s="118"/>
      <c r="E101" s="43"/>
    </row>
    <row r="102" spans="1:7" ht="23.5">
      <c r="A102" s="28" t="s">
        <v>190</v>
      </c>
      <c r="B102" s="28" t="s">
        <v>30</v>
      </c>
      <c r="C102" s="14"/>
      <c r="D102" s="11">
        <v>2592</v>
      </c>
      <c r="E102" s="43"/>
      <c r="G102">
        <v>1150</v>
      </c>
    </row>
    <row r="103" spans="1:7" ht="23.5">
      <c r="A103" s="28" t="s">
        <v>43</v>
      </c>
      <c r="B103" s="28" t="s">
        <v>44</v>
      </c>
      <c r="C103" s="10"/>
      <c r="D103" s="11">
        <v>3920</v>
      </c>
      <c r="E103" s="43"/>
      <c r="G103">
        <v>1886</v>
      </c>
    </row>
    <row r="104" spans="1:7" ht="21">
      <c r="A104" s="116" t="str">
        <f>'[2]STOCK DETAILS-23.08.2023'!B100</f>
        <v>OTHER</v>
      </c>
      <c r="B104" s="117"/>
      <c r="C104" s="117"/>
      <c r="D104" s="118"/>
      <c r="E104" s="43"/>
    </row>
    <row r="105" spans="1:7" ht="26">
      <c r="A105" s="39" t="s">
        <v>191</v>
      </c>
      <c r="B105" s="28" t="s">
        <v>192</v>
      </c>
      <c r="C105" s="14"/>
      <c r="D105" s="11"/>
      <c r="E105" s="43"/>
    </row>
    <row r="106" spans="1:7" ht="23.5">
      <c r="A106" s="28" t="s">
        <v>193</v>
      </c>
      <c r="B106" s="28" t="s">
        <v>194</v>
      </c>
      <c r="C106" s="14"/>
      <c r="D106" s="11"/>
      <c r="E106" s="43"/>
    </row>
    <row r="107" spans="1:7" ht="23.5">
      <c r="A107" s="28" t="s">
        <v>195</v>
      </c>
      <c r="B107" s="28" t="s">
        <v>196</v>
      </c>
      <c r="C107" s="14"/>
      <c r="D107" s="11"/>
      <c r="E107" s="43"/>
    </row>
    <row r="108" spans="1:7" ht="23.5">
      <c r="A108" s="28" t="s">
        <v>197</v>
      </c>
      <c r="B108" s="28" t="s">
        <v>198</v>
      </c>
      <c r="C108" s="11"/>
      <c r="D108" s="11"/>
      <c r="E108" s="43"/>
    </row>
    <row r="109" spans="1:7" ht="23.5">
      <c r="A109" s="28" t="s">
        <v>199</v>
      </c>
      <c r="B109" s="28" t="s">
        <v>200</v>
      </c>
      <c r="C109" s="11"/>
      <c r="D109" s="11"/>
      <c r="E109" s="43"/>
    </row>
    <row r="110" spans="1:7" ht="21" hidden="1">
      <c r="A110" s="28" t="s">
        <v>201</v>
      </c>
      <c r="B110" s="28" t="s">
        <v>202</v>
      </c>
      <c r="C110" s="14"/>
      <c r="D110" s="15"/>
      <c r="E110" s="43"/>
    </row>
    <row r="111" spans="1:7" ht="21" hidden="1">
      <c r="A111" s="28" t="s">
        <v>203</v>
      </c>
      <c r="B111" s="28" t="s">
        <v>204</v>
      </c>
      <c r="C111" s="14"/>
      <c r="D111" s="15"/>
      <c r="E111" s="43"/>
    </row>
    <row r="112" spans="1:7" ht="21" hidden="1">
      <c r="A112" s="28" t="s">
        <v>205</v>
      </c>
      <c r="B112" s="28" t="s">
        <v>206</v>
      </c>
      <c r="C112" s="14"/>
      <c r="D112" s="15"/>
      <c r="E112" s="43"/>
    </row>
    <row r="113" spans="1:5" ht="21" hidden="1">
      <c r="A113" s="28" t="s">
        <v>184</v>
      </c>
      <c r="B113" s="28" t="s">
        <v>185</v>
      </c>
      <c r="C113" s="14"/>
      <c r="D113" s="15"/>
      <c r="E113" s="43"/>
    </row>
    <row r="114" spans="1:5" ht="21" hidden="1">
      <c r="A114" s="28" t="s">
        <v>207</v>
      </c>
      <c r="B114" s="28" t="s">
        <v>58</v>
      </c>
      <c r="C114" s="14"/>
      <c r="D114" s="15"/>
      <c r="E114" s="43"/>
    </row>
    <row r="115" spans="1:5" ht="21" hidden="1">
      <c r="A115" s="28" t="s">
        <v>208</v>
      </c>
      <c r="B115" s="28" t="s">
        <v>177</v>
      </c>
      <c r="C115" s="14"/>
      <c r="D115" s="15"/>
      <c r="E115" s="43"/>
    </row>
    <row r="116" spans="1:5" ht="21" hidden="1">
      <c r="A116" s="28" t="s">
        <v>209</v>
      </c>
      <c r="B116" s="28" t="s">
        <v>175</v>
      </c>
      <c r="C116" s="14"/>
      <c r="D116" s="15"/>
      <c r="E116" s="43"/>
    </row>
    <row r="117" spans="1:5" ht="21" hidden="1">
      <c r="A117" s="116" t="str">
        <f>'[2]STOCK DETAILS-23.08.2023'!B113</f>
        <v>SAJAY TECH</v>
      </c>
      <c r="B117" s="117"/>
      <c r="C117" s="117"/>
      <c r="D117" s="118"/>
      <c r="E117" s="43"/>
    </row>
    <row r="118" spans="1:5" ht="21" hidden="1">
      <c r="A118" s="28" t="s">
        <v>210</v>
      </c>
      <c r="B118" s="40" t="s">
        <v>211</v>
      </c>
      <c r="C118" s="14"/>
      <c r="D118" s="15"/>
      <c r="E118" s="43"/>
    </row>
    <row r="119" spans="1:5" ht="21" hidden="1">
      <c r="A119" s="16"/>
      <c r="B119" s="14"/>
      <c r="C119" s="14"/>
      <c r="D119" s="15"/>
      <c r="E119" s="43"/>
    </row>
    <row r="120" spans="1:5" ht="21">
      <c r="A120" s="116" t="str">
        <f>'[2]STOCK DETAILS-23.08.2023'!B116</f>
        <v>SHREE  CHANAKYA</v>
      </c>
      <c r="B120" s="117"/>
      <c r="C120" s="117"/>
      <c r="D120" s="118"/>
      <c r="E120" s="43"/>
    </row>
    <row r="121" spans="1:5" ht="23.5">
      <c r="A121" s="41" t="s">
        <v>212</v>
      </c>
      <c r="B121" s="42" t="s">
        <v>42</v>
      </c>
      <c r="C121" s="14"/>
      <c r="D121" s="11"/>
      <c r="E121" s="43"/>
    </row>
    <row r="122" spans="1:5" ht="23.5">
      <c r="A122" s="41" t="s">
        <v>213</v>
      </c>
      <c r="B122" s="42" t="s">
        <v>46</v>
      </c>
      <c r="C122" s="14"/>
      <c r="D122" s="11"/>
      <c r="E122" s="43"/>
    </row>
    <row r="123" spans="1:5" ht="23.5">
      <c r="A123" s="28" t="s">
        <v>214</v>
      </c>
      <c r="B123" s="28" t="s">
        <v>215</v>
      </c>
      <c r="C123" s="11"/>
      <c r="D123" s="11"/>
      <c r="E123" s="43"/>
    </row>
    <row r="124" spans="1:5" ht="21">
      <c r="A124" s="28" t="s">
        <v>216</v>
      </c>
      <c r="B124" s="28" t="s">
        <v>40</v>
      </c>
      <c r="C124" s="14"/>
      <c r="D124" s="15"/>
      <c r="E124" s="43"/>
    </row>
    <row r="125" spans="1:5" ht="21">
      <c r="A125" s="121" t="s">
        <v>11</v>
      </c>
      <c r="B125" s="122"/>
      <c r="C125" s="122"/>
      <c r="D125" s="123"/>
      <c r="E125" s="43"/>
    </row>
    <row r="126" spans="1:5" ht="23.5">
      <c r="A126" s="12" t="s">
        <v>12</v>
      </c>
      <c r="B126" s="12"/>
      <c r="C126" s="10"/>
      <c r="D126" s="10"/>
      <c r="E126" s="43"/>
    </row>
    <row r="127" spans="1:5" ht="21">
      <c r="E127" s="43"/>
    </row>
    <row r="128" spans="1:5" ht="21">
      <c r="A128" s="121" t="s">
        <v>13</v>
      </c>
      <c r="B128" s="122"/>
      <c r="C128" s="122"/>
      <c r="D128" s="123"/>
      <c r="E128" s="43"/>
    </row>
    <row r="129" spans="1:7" ht="24" hidden="1" thickBot="1">
      <c r="A129" s="17" t="s">
        <v>223</v>
      </c>
      <c r="B129" s="18"/>
      <c r="C129" s="19"/>
      <c r="D129" s="11"/>
      <c r="E129" s="43"/>
    </row>
    <row r="130" spans="1:7" ht="23.5" hidden="1">
      <c r="A130" s="21" t="s">
        <v>224</v>
      </c>
      <c r="B130" s="22"/>
      <c r="C130" s="23"/>
      <c r="D130" s="45"/>
      <c r="E130" s="43"/>
    </row>
    <row r="131" spans="1:7" ht="23.5">
      <c r="A131" s="12" t="s">
        <v>238</v>
      </c>
      <c r="B131" s="12"/>
      <c r="C131" s="14"/>
      <c r="D131" s="10"/>
      <c r="E131" s="43"/>
    </row>
    <row r="132" spans="1:7" ht="21.5" hidden="1" thickBot="1">
      <c r="A132" s="46"/>
      <c r="B132" s="47"/>
      <c r="C132" s="48"/>
      <c r="D132" s="49"/>
      <c r="E132" s="43"/>
    </row>
    <row r="133" spans="1:7" ht="21">
      <c r="A133" s="121" t="s">
        <v>14</v>
      </c>
      <c r="B133" s="122"/>
      <c r="C133" s="122"/>
      <c r="D133" s="123"/>
      <c r="E133" s="43"/>
    </row>
    <row r="134" spans="1:7" ht="23.5">
      <c r="A134" s="12" t="s">
        <v>221</v>
      </c>
      <c r="B134" s="12" t="s">
        <v>254</v>
      </c>
      <c r="C134" s="10"/>
      <c r="D134" s="10">
        <v>720</v>
      </c>
      <c r="E134" s="43"/>
    </row>
    <row r="135" spans="1:7" ht="23.5">
      <c r="A135" s="12" t="s">
        <v>221</v>
      </c>
      <c r="B135" s="12" t="s">
        <v>222</v>
      </c>
      <c r="C135" s="10"/>
      <c r="D135" s="10"/>
      <c r="E135" s="43"/>
    </row>
    <row r="136" spans="1:7" ht="23.5">
      <c r="A136" s="12" t="s">
        <v>394</v>
      </c>
      <c r="B136" s="12"/>
      <c r="C136" s="14"/>
      <c r="D136" s="10">
        <v>800</v>
      </c>
      <c r="E136" s="43"/>
    </row>
    <row r="137" spans="1:7" ht="23.5">
      <c r="A137" s="12" t="s">
        <v>260</v>
      </c>
      <c r="B137" s="12" t="s">
        <v>241</v>
      </c>
      <c r="C137" s="14"/>
      <c r="D137" s="10"/>
      <c r="E137" s="43"/>
    </row>
    <row r="138" spans="1:7" ht="23.5">
      <c r="A138" s="12" t="s">
        <v>240</v>
      </c>
      <c r="B138" s="12" t="s">
        <v>241</v>
      </c>
      <c r="C138" s="14"/>
      <c r="D138" s="10"/>
      <c r="E138" s="43"/>
    </row>
    <row r="139" spans="1:7" ht="19.5" customHeight="1">
      <c r="A139" s="25" t="s">
        <v>15</v>
      </c>
      <c r="B139" s="25"/>
      <c r="C139" s="26">
        <f>SUM(C4:C138)</f>
        <v>49888</v>
      </c>
      <c r="D139" s="26">
        <f>SUM(D4:D138)</f>
        <v>54967</v>
      </c>
      <c r="E139" s="43"/>
      <c r="G139">
        <v>1</v>
      </c>
    </row>
  </sheetData>
  <mergeCells count="13">
    <mergeCell ref="A101:D101"/>
    <mergeCell ref="A92:D92"/>
    <mergeCell ref="A1:C1"/>
    <mergeCell ref="A3:D3"/>
    <mergeCell ref="A25:D25"/>
    <mergeCell ref="A59:D59"/>
    <mergeCell ref="A75:D75"/>
    <mergeCell ref="A133:D133"/>
    <mergeCell ref="A104:D104"/>
    <mergeCell ref="A117:D117"/>
    <mergeCell ref="A120:D120"/>
    <mergeCell ref="A125:D125"/>
    <mergeCell ref="A128:D128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971F9-DB6C-43A9-A634-EE19CAF50CE6}">
  <dimension ref="A1:G140"/>
  <sheetViews>
    <sheetView workbookViewId="0">
      <selection activeCell="E140" sqref="E1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1150*2</f>
        <v>2300</v>
      </c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864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>
        <v>3456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>
        <v>1728</v>
      </c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3.5">
      <c r="A91" s="28" t="s">
        <v>390</v>
      </c>
      <c r="B91" s="28" t="s">
        <v>391</v>
      </c>
      <c r="C91" s="109">
        <v>2000</v>
      </c>
      <c r="D91" s="109">
        <v>1500</v>
      </c>
      <c r="E91" s="43"/>
    </row>
    <row r="92" spans="1:7" ht="23.5">
      <c r="A92" s="110" t="s">
        <v>397</v>
      </c>
      <c r="B92" s="110"/>
      <c r="C92" s="109">
        <v>3000</v>
      </c>
      <c r="D92" s="109">
        <v>500</v>
      </c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>
        <v>2592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/>
      <c r="E136" s="43"/>
    </row>
    <row r="137" spans="1:7" ht="23.5">
      <c r="A137" s="12" t="s">
        <v>394</v>
      </c>
      <c r="B137" s="12"/>
      <c r="C137" s="14"/>
      <c r="D137" s="10">
        <v>500</v>
      </c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394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52288</v>
      </c>
      <c r="D140" s="26">
        <f>SUM(D4:D139)</f>
        <v>54556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F1D07-FFEC-4DEC-9214-2BB40B3D273A}">
  <dimension ref="A1:G140"/>
  <sheetViews>
    <sheetView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398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1400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1936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>
        <v>3900</v>
      </c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>
        <v>960</v>
      </c>
      <c r="D136" s="10"/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52184</v>
      </c>
      <c r="D140" s="26">
        <f>SUM(D4:D139)</f>
        <v>51912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CA02-A45B-4474-9633-DB3BF2F080C1}">
  <dimension ref="A1:G140"/>
  <sheetViews>
    <sheetView topLeftCell="A132" workbookViewId="0">
      <selection activeCell="F141" sqref="F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399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360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49436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88FC4-DB42-4BF0-857A-B71CD9D7DE1D}">
  <dimension ref="A1:G140"/>
  <sheetViews>
    <sheetView workbookViewId="0">
      <selection activeCell="E7" sqref="E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360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49436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9FBEB-C30A-41F1-8F5E-1950385F1084}">
  <dimension ref="A1:G134"/>
  <sheetViews>
    <sheetView topLeftCell="A82" workbookViewId="0">
      <selection activeCell="D130" sqref="D1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1000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/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4000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47448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9238-3596-4B01-A113-EA6E28900A0B}">
  <dimension ref="A1:G140"/>
  <sheetViews>
    <sheetView topLeftCell="A86" workbookViewId="0">
      <selection activeCell="C81" sqref="C8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46088</v>
      </c>
      <c r="D140" s="26">
        <f>SUM(D4:D139)</f>
        <v>46172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6086-6811-4F8E-B5B0-6321ABC10ED2}">
  <dimension ref="A1:G140"/>
  <sheetViews>
    <sheetView topLeftCell="A127" workbookViewId="0">
      <selection activeCell="E137" sqref="E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635B8-27B7-4494-9B80-29C64B799B9F}">
  <dimension ref="A1:G140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4:D134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EF53-573F-4E2C-B2B6-4D7C5C2ED075}">
  <dimension ref="A1:G140"/>
  <sheetViews>
    <sheetView workbookViewId="0">
      <selection activeCell="E10" sqref="E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320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288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1500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/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/>
      <c r="E139" s="43"/>
    </row>
    <row r="140" spans="1:7" ht="19.5" customHeight="1">
      <c r="A140" s="25" t="s">
        <v>15</v>
      </c>
      <c r="B140" s="25"/>
      <c r="C140" s="26">
        <f>SUM(C4:C139)</f>
        <v>47888</v>
      </c>
      <c r="D140" s="26">
        <f>SUM(D4:D139)</f>
        <v>46896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6EF4-3F84-4D9E-8BAA-151367BE71B2}">
  <dimension ref="A1:G140"/>
  <sheetViews>
    <sheetView topLeftCell="A12" workbookViewId="0">
      <selection activeCell="C137" sqref="C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/>
      <c r="E132" s="43"/>
    </row>
    <row r="133" spans="1:7" ht="21.5" hidden="1" thickBot="1">
      <c r="A133" s="46"/>
      <c r="B133" s="47"/>
      <c r="C133" s="48"/>
      <c r="D133" s="49"/>
      <c r="E133" s="43"/>
    </row>
    <row r="134" spans="1:7" ht="21">
      <c r="A134" s="121" t="s">
        <v>14</v>
      </c>
      <c r="B134" s="122"/>
      <c r="C134" s="122"/>
      <c r="D134" s="123"/>
      <c r="E134" s="43"/>
    </row>
    <row r="135" spans="1:7" ht="23.5">
      <c r="A135" s="12" t="s">
        <v>221</v>
      </c>
      <c r="B135" s="12" t="s">
        <v>254</v>
      </c>
      <c r="C135" s="10"/>
      <c r="D135" s="10"/>
      <c r="E135" s="43"/>
    </row>
    <row r="136" spans="1:7" ht="23.5">
      <c r="A136" s="12" t="s">
        <v>221</v>
      </c>
      <c r="B136" s="12" t="s">
        <v>222</v>
      </c>
      <c r="C136" s="10"/>
      <c r="D136" s="10">
        <v>240</v>
      </c>
      <c r="E136" s="43"/>
    </row>
    <row r="137" spans="1:7" ht="23.5">
      <c r="A137" s="12" t="s">
        <v>394</v>
      </c>
      <c r="B137" s="12"/>
      <c r="C137" s="14"/>
      <c r="D137" s="10">
        <v>500</v>
      </c>
      <c r="E137" s="43"/>
    </row>
    <row r="138" spans="1:7" ht="23.5">
      <c r="A138" s="12" t="s">
        <v>260</v>
      </c>
      <c r="B138" s="12" t="s">
        <v>241</v>
      </c>
      <c r="C138" s="14"/>
      <c r="D138" s="10"/>
      <c r="E138" s="43"/>
    </row>
    <row r="139" spans="1:7" ht="23.5">
      <c r="A139" s="12" t="s">
        <v>240</v>
      </c>
      <c r="B139" s="12" t="s">
        <v>241</v>
      </c>
      <c r="C139" s="14"/>
      <c r="D139" s="10">
        <v>500</v>
      </c>
      <c r="E139" s="43"/>
    </row>
    <row r="140" spans="1:7" ht="19.5" customHeight="1">
      <c r="A140" s="25" t="s">
        <v>15</v>
      </c>
      <c r="B140" s="25"/>
      <c r="C140" s="26">
        <f>SUM(C4:C139)</f>
        <v>43288</v>
      </c>
      <c r="D140" s="26">
        <f>SUM(D4:D139)</f>
        <v>46448</v>
      </c>
      <c r="E140" s="43"/>
      <c r="G140">
        <v>1</v>
      </c>
    </row>
  </sheetData>
  <mergeCells count="13">
    <mergeCell ref="A134:D134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E9EC5-3F66-4211-8621-265E05EA1B91}">
  <dimension ref="A1:G142"/>
  <sheetViews>
    <sheetView topLeftCell="A132" workbookViewId="0">
      <selection activeCell="A132" sqref="A132:D1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5000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>
        <v>1000</v>
      </c>
      <c r="E132" s="43"/>
    </row>
    <row r="133" spans="1:7" ht="23.5" hidden="1">
      <c r="A133" s="12"/>
      <c r="B133" s="12"/>
      <c r="C133" s="14"/>
      <c r="D133" s="10"/>
      <c r="E133" s="43"/>
    </row>
    <row r="134" spans="1:7" ht="23.5">
      <c r="A134" s="12" t="s">
        <v>408</v>
      </c>
      <c r="B134" s="12"/>
      <c r="C134" s="14"/>
      <c r="D134" s="10">
        <v>1000</v>
      </c>
      <c r="E134" s="43"/>
    </row>
    <row r="135" spans="1:7" ht="23.5">
      <c r="A135" s="12" t="s">
        <v>409</v>
      </c>
      <c r="B135" s="12"/>
      <c r="C135" s="14"/>
      <c r="D135" s="10">
        <v>1000</v>
      </c>
      <c r="E135" s="43"/>
    </row>
    <row r="136" spans="1:7" ht="21">
      <c r="A136" s="121" t="s">
        <v>14</v>
      </c>
      <c r="B136" s="122"/>
      <c r="C136" s="122"/>
      <c r="D136" s="123"/>
      <c r="E136" s="43"/>
    </row>
    <row r="137" spans="1:7" ht="23.5">
      <c r="A137" s="12" t="s">
        <v>221</v>
      </c>
      <c r="B137" s="12" t="s">
        <v>254</v>
      </c>
      <c r="C137" s="10"/>
      <c r="D137" s="10"/>
      <c r="E137" s="43"/>
    </row>
    <row r="138" spans="1:7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7" ht="23.5">
      <c r="A139" s="12" t="s">
        <v>394</v>
      </c>
      <c r="B139" s="12"/>
      <c r="C139" s="14"/>
      <c r="D139" s="10"/>
      <c r="E139" s="43"/>
    </row>
    <row r="140" spans="1:7" ht="23.5">
      <c r="A140" s="12" t="s">
        <v>260</v>
      </c>
      <c r="B140" s="12" t="s">
        <v>241</v>
      </c>
      <c r="C140" s="14"/>
      <c r="D140" s="10"/>
      <c r="E140" s="43"/>
    </row>
    <row r="141" spans="1:7" ht="23.5">
      <c r="A141" s="12" t="s">
        <v>240</v>
      </c>
      <c r="B141" s="12" t="s">
        <v>241</v>
      </c>
      <c r="C141" s="14"/>
      <c r="D141" s="10"/>
      <c r="E141" s="43"/>
    </row>
    <row r="142" spans="1:7" ht="19.5" customHeight="1">
      <c r="A142" s="25" t="s">
        <v>15</v>
      </c>
      <c r="B142" s="25"/>
      <c r="C142" s="26">
        <f>SUM(C4:C141)</f>
        <v>43288</v>
      </c>
      <c r="D142" s="26">
        <f>SUM(D4:D141)</f>
        <v>53448</v>
      </c>
      <c r="E142" s="43"/>
      <c r="G142">
        <v>1</v>
      </c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585C6-C75A-476F-ADEE-42B11F940B47}">
  <dimension ref="A1:G142"/>
  <sheetViews>
    <sheetView topLeftCell="A101" workbookViewId="0">
      <selection activeCell="E110" sqref="E1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407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1000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7" ht="21">
      <c r="A129" s="121" t="s">
        <v>13</v>
      </c>
      <c r="B129" s="122"/>
      <c r="C129" s="122"/>
      <c r="D129" s="123"/>
      <c r="E129" s="43"/>
    </row>
    <row r="130" spans="1:7" ht="24" hidden="1" thickBot="1">
      <c r="A130" s="17" t="s">
        <v>223</v>
      </c>
      <c r="B130" s="18"/>
      <c r="C130" s="19"/>
      <c r="D130" s="11"/>
      <c r="E130" s="43"/>
    </row>
    <row r="131" spans="1:7" ht="23.5" hidden="1">
      <c r="A131" s="21" t="s">
        <v>224</v>
      </c>
      <c r="B131" s="22"/>
      <c r="C131" s="23"/>
      <c r="D131" s="45"/>
      <c r="E131" s="43"/>
    </row>
    <row r="132" spans="1:7" ht="23.5">
      <c r="A132" s="12" t="s">
        <v>238</v>
      </c>
      <c r="B132" s="12"/>
      <c r="C132" s="14"/>
      <c r="D132" s="10">
        <v>1000</v>
      </c>
      <c r="E132" s="43"/>
    </row>
    <row r="133" spans="1:7" ht="23.5" hidden="1">
      <c r="A133" s="12"/>
      <c r="B133" s="12"/>
      <c r="C133" s="14"/>
      <c r="D133" s="10"/>
      <c r="E133" s="43"/>
    </row>
    <row r="134" spans="1:7" ht="23.5">
      <c r="A134" s="12" t="s">
        <v>408</v>
      </c>
      <c r="B134" s="12"/>
      <c r="C134" s="14"/>
      <c r="D134" s="10">
        <v>1000</v>
      </c>
      <c r="E134" s="43"/>
    </row>
    <row r="135" spans="1:7" ht="23.5">
      <c r="A135" s="12" t="s">
        <v>409</v>
      </c>
      <c r="B135" s="12"/>
      <c r="C135" s="14"/>
      <c r="D135" s="10">
        <v>1000</v>
      </c>
      <c r="E135" s="43"/>
    </row>
    <row r="136" spans="1:7" ht="21">
      <c r="A136" s="121" t="s">
        <v>14</v>
      </c>
      <c r="B136" s="122"/>
      <c r="C136" s="122"/>
      <c r="D136" s="123"/>
      <c r="E136" s="43"/>
    </row>
    <row r="137" spans="1:7" ht="23.5">
      <c r="A137" s="12" t="s">
        <v>221</v>
      </c>
      <c r="B137" s="12" t="s">
        <v>254</v>
      </c>
      <c r="C137" s="10"/>
      <c r="D137" s="10"/>
      <c r="E137" s="43"/>
    </row>
    <row r="138" spans="1:7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7" ht="23.5">
      <c r="A139" s="12" t="s">
        <v>394</v>
      </c>
      <c r="B139" s="12"/>
      <c r="C139" s="14"/>
      <c r="D139" s="10">
        <v>500</v>
      </c>
      <c r="E139" s="43"/>
    </row>
    <row r="140" spans="1:7" ht="23.5">
      <c r="A140" s="12" t="s">
        <v>260</v>
      </c>
      <c r="B140" s="12" t="s">
        <v>241</v>
      </c>
      <c r="C140" s="14"/>
      <c r="D140" s="10"/>
      <c r="E140" s="43"/>
    </row>
    <row r="141" spans="1:7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7" ht="19.5" customHeight="1">
      <c r="A142" s="25" t="s">
        <v>15</v>
      </c>
      <c r="B142" s="25"/>
      <c r="C142" s="26">
        <f>SUM(C4:C141)</f>
        <v>43288</v>
      </c>
      <c r="D142" s="26">
        <f>SUM(D4:D141)</f>
        <v>51248</v>
      </c>
      <c r="E142" s="43"/>
      <c r="G142">
        <v>1</v>
      </c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06196-9445-4CF4-AABD-72D07AB7EDD3}">
  <dimension ref="A1:G142"/>
  <sheetViews>
    <sheetView topLeftCell="A75" workbookViewId="0">
      <selection activeCell="D78" sqref="D7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2000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>
        <v>1000</v>
      </c>
      <c r="E134" s="43"/>
    </row>
    <row r="135" spans="1:5" ht="23.5">
      <c r="A135" s="12" t="s">
        <v>409</v>
      </c>
      <c r="B135" s="12"/>
      <c r="C135" s="14"/>
      <c r="D135" s="10">
        <v>1000</v>
      </c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47038</v>
      </c>
      <c r="D142" s="26">
        <f>SUM(D4:D141)</f>
        <v>56898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65183-08F4-4CDC-8E8A-C001B5432442}">
  <dimension ref="A1:G142"/>
  <sheetViews>
    <sheetView topLeftCell="A135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1600</v>
      </c>
      <c r="D6" s="11">
        <v>1600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2000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 t="s">
        <v>412</v>
      </c>
    </row>
    <row r="133" spans="1:5" ht="23.5" hidden="1">
      <c r="A133" s="12"/>
      <c r="B133" s="12"/>
      <c r="C133" s="14"/>
      <c r="D133" s="10"/>
      <c r="E133" s="43" t="s">
        <v>412</v>
      </c>
    </row>
    <row r="134" spans="1:5" ht="23.5">
      <c r="A134" s="12" t="s">
        <v>408</v>
      </c>
      <c r="B134" s="12"/>
      <c r="C134" s="14"/>
      <c r="D134" s="10">
        <v>1000</v>
      </c>
      <c r="E134" s="43" t="s">
        <v>412</v>
      </c>
    </row>
    <row r="135" spans="1:5" ht="23.5">
      <c r="A135" s="12" t="s">
        <v>409</v>
      </c>
      <c r="B135" s="12"/>
      <c r="C135" s="14"/>
      <c r="D135" s="10">
        <v>1000</v>
      </c>
      <c r="E135" s="43" t="s">
        <v>412</v>
      </c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49238</v>
      </c>
      <c r="D142" s="26">
        <f>SUM(D4:D141)</f>
        <v>56358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99669-098D-49F2-8DFC-F1F649F13E9F}">
  <dimension ref="A1:G142"/>
  <sheetViews>
    <sheetView topLeftCell="A123" workbookViewId="0">
      <selection activeCell="D6" sqref="D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>
        <v>1000</v>
      </c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>
        <v>1000</v>
      </c>
      <c r="E134" s="43"/>
    </row>
    <row r="135" spans="1:5" ht="23.5">
      <c r="A135" s="12" t="s">
        <v>409</v>
      </c>
      <c r="B135" s="12"/>
      <c r="C135" s="14"/>
      <c r="D135" s="10">
        <v>1000</v>
      </c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>
        <v>240</v>
      </c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46638</v>
      </c>
      <c r="D142" s="26">
        <f>SUM(D4:D141)</f>
        <v>56498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C4844-0257-4614-9FC1-869205AA45D4}">
  <dimension ref="A1:G134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27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/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45248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722F-0F48-4FF3-B3B6-E4354D67A8F1}">
  <dimension ref="A1:G142"/>
  <sheetViews>
    <sheetView topLeftCell="A129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800*4</f>
        <v>3200</v>
      </c>
      <c r="D77" s="11">
        <v>3200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44638</v>
      </c>
      <c r="D142" s="26">
        <f>SUM(D4:D141)</f>
        <v>43106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1B69F-6C56-4D1F-9693-20178D229629}">
  <dimension ref="A1:G142"/>
  <sheetViews>
    <sheetView workbookViewId="0">
      <selection activeCell="A102" sqref="A102: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F9387-37A4-4632-AF1B-532560E3F0F6}">
  <dimension ref="A1:G142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E2DDE-3D59-4978-8022-EDE8AC477BF9}">
  <dimension ref="A1:G142"/>
  <sheetViews>
    <sheetView workbookViewId="0">
      <selection activeCell="E12" sqref="E1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</f>
        <v>4200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/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v>7840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1600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1200+600</f>
        <v>1800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42058</v>
      </c>
      <c r="D142" s="26">
        <f>SUM(D4:D141)</f>
        <v>43826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38DCA-1157-49C1-9276-9C1C57D7AEB0}">
  <dimension ref="A1:G142"/>
  <sheetViews>
    <sheetView topLeftCell="A83" workbookViewId="0">
      <selection activeCell="A83"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3456</v>
      </c>
      <c r="D4" s="11">
        <v>3436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3456</v>
      </c>
      <c r="D5" s="11">
        <v>3456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3528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7544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850*2</f>
        <v>1700</v>
      </c>
      <c r="D14" s="11">
        <v>1700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728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1600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2400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>
        <v>920</v>
      </c>
      <c r="D84" s="11">
        <v>920</v>
      </c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6000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>
        <v>200</v>
      </c>
      <c r="E106" s="43"/>
    </row>
    <row r="107" spans="1:7" ht="23.5">
      <c r="A107" s="28" t="s">
        <v>193</v>
      </c>
      <c r="B107" s="28" t="s">
        <v>194</v>
      </c>
      <c r="C107" s="14"/>
      <c r="D107" s="11">
        <v>200</v>
      </c>
      <c r="E107" s="43"/>
    </row>
    <row r="108" spans="1:7" ht="23.5">
      <c r="A108" s="28" t="s">
        <v>195</v>
      </c>
      <c r="B108" s="28" t="s">
        <v>196</v>
      </c>
      <c r="C108" s="14"/>
      <c r="D108" s="11">
        <v>200</v>
      </c>
      <c r="E108" s="43"/>
    </row>
    <row r="109" spans="1:7" ht="23.5">
      <c r="A109" s="28" t="s">
        <v>197</v>
      </c>
      <c r="B109" s="28" t="s">
        <v>198</v>
      </c>
      <c r="C109" s="11"/>
      <c r="D109" s="11">
        <v>200</v>
      </c>
      <c r="E109" s="43"/>
    </row>
    <row r="110" spans="1:7" ht="23.5">
      <c r="A110" s="28" t="s">
        <v>199</v>
      </c>
      <c r="B110" s="28" t="s">
        <v>200</v>
      </c>
      <c r="C110" s="11"/>
      <c r="D110" s="11">
        <v>200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45220</v>
      </c>
      <c r="D142" s="26">
        <f>SUM(D4:D141)</f>
        <v>50020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E93E-F34F-4FAF-A4E8-E6CE85901A85}">
  <dimension ref="A1:G142"/>
  <sheetViews>
    <sheetView topLeftCell="A69" workbookViewId="0">
      <selection activeCell="E77" sqref="E7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2592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864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v>5096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v>3136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/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650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256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1650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1440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1500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1750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>
        <f>560*4</f>
        <v>2240</v>
      </c>
      <c r="D88" s="10">
        <v>864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2000</v>
      </c>
      <c r="D91" s="10">
        <v>2000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34620</v>
      </c>
      <c r="D142" s="26">
        <f>SUM(D4:D141)</f>
        <v>45722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5C2EE-F5AE-4AF4-87DB-06889593B2D9}">
  <dimension ref="A1:G142"/>
  <sheetViews>
    <sheetView workbookViewId="0">
      <selection activeCell="A93" sqref="A93:D9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419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>
        <v>600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420</v>
      </c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1650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2625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46494</v>
      </c>
      <c r="D142" s="26">
        <f>SUM(D4:D141)</f>
        <v>50055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5750-A83D-4DD6-8388-E5D94E8D7AF1}">
  <dimension ref="A1:G142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1150*2</f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420</v>
      </c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3500</v>
      </c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1960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/>
      <c r="D124" s="11"/>
      <c r="E124" s="43"/>
    </row>
    <row r="125" spans="1:5" ht="21">
      <c r="A125" s="28" t="s">
        <v>216</v>
      </c>
      <c r="B125" s="28" t="s">
        <v>40</v>
      </c>
      <c r="C125" s="14"/>
      <c r="D125" s="15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51694</v>
      </c>
      <c r="D142" s="26">
        <f>SUM(D4:D141)</f>
        <v>47578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93411-3FC9-4629-ACC5-5F5FA16979CD}">
  <dimension ref="A1:G142"/>
  <sheetViews>
    <sheetView topLeftCell="A89" workbookViewId="0">
      <selection activeCell="E94" sqref="E9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3456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1760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>
        <v>3920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4000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58506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112AA-5AAB-43CC-B6B5-CD767A8B5644}">
  <dimension ref="A1:G142"/>
  <sheetViews>
    <sheetView topLeftCell="A83" workbookViewId="0">
      <selection activeCell="E93" sqref="E9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50758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2AB85-6E19-4642-A0EA-908FED8D5386}">
  <dimension ref="A1:G134"/>
  <sheetViews>
    <sheetView topLeftCell="A85" workbookViewId="0">
      <selection activeCell="E142" sqref="E1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>
      <c r="A92" s="31" t="s">
        <v>182</v>
      </c>
      <c r="B92" s="38" t="s">
        <v>183</v>
      </c>
      <c r="C92" s="10">
        <v>700</v>
      </c>
      <c r="D92" s="11">
        <v>700</v>
      </c>
      <c r="E92" s="43"/>
    </row>
    <row r="93" spans="1:7" ht="23.5">
      <c r="A93" s="31" t="s">
        <v>184</v>
      </c>
      <c r="B93" s="31" t="s">
        <v>185</v>
      </c>
      <c r="C93" s="10"/>
      <c r="D93" s="11"/>
      <c r="E93" s="43"/>
    </row>
    <row r="94" spans="1:7" ht="23.5">
      <c r="A94" s="31" t="s">
        <v>186</v>
      </c>
      <c r="B94" s="31" t="s">
        <v>187</v>
      </c>
      <c r="C94" s="10"/>
      <c r="D94" s="11"/>
      <c r="E94" s="43"/>
    </row>
    <row r="95" spans="1:7" ht="23.5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5"/>
      <c r="E100" s="43"/>
    </row>
    <row r="101" spans="1:7" ht="21">
      <c r="A101" s="28" t="s">
        <v>193</v>
      </c>
      <c r="B101" s="28" t="s">
        <v>194</v>
      </c>
      <c r="C101" s="14"/>
      <c r="D101" s="15"/>
      <c r="E101" s="43"/>
    </row>
    <row r="102" spans="1:7" ht="21">
      <c r="A102" s="28" t="s">
        <v>195</v>
      </c>
      <c r="B102" s="28" t="s">
        <v>196</v>
      </c>
      <c r="C102" s="14"/>
      <c r="D102" s="15"/>
      <c r="E102" s="43"/>
    </row>
    <row r="103" spans="1:7" ht="21">
      <c r="A103" s="28" t="s">
        <v>197</v>
      </c>
      <c r="B103" s="28" t="s">
        <v>198</v>
      </c>
      <c r="C103" s="14"/>
      <c r="D103" s="15"/>
      <c r="E103" s="43"/>
    </row>
    <row r="104" spans="1:7" ht="21">
      <c r="A104" s="28" t="s">
        <v>199</v>
      </c>
      <c r="B104" s="28" t="s">
        <v>200</v>
      </c>
      <c r="C104" s="14"/>
      <c r="D104" s="15"/>
      <c r="E104" s="43"/>
    </row>
    <row r="105" spans="1:7" ht="21">
      <c r="A105" s="28" t="s">
        <v>201</v>
      </c>
      <c r="B105" s="28" t="s">
        <v>202</v>
      </c>
      <c r="C105" s="14"/>
      <c r="D105" s="15"/>
      <c r="E105" s="43"/>
    </row>
    <row r="106" spans="1:7" ht="21">
      <c r="A106" s="28" t="s">
        <v>203</v>
      </c>
      <c r="B106" s="28" t="s">
        <v>204</v>
      </c>
      <c r="C106" s="14"/>
      <c r="D106" s="15"/>
      <c r="E106" s="43"/>
    </row>
    <row r="107" spans="1:7" ht="21">
      <c r="A107" s="28" t="s">
        <v>205</v>
      </c>
      <c r="B107" s="28" t="s">
        <v>206</v>
      </c>
      <c r="C107" s="14"/>
      <c r="D107" s="15"/>
      <c r="E107" s="43"/>
    </row>
    <row r="108" spans="1:7" ht="21">
      <c r="A108" s="28" t="s">
        <v>184</v>
      </c>
      <c r="B108" s="28" t="s">
        <v>185</v>
      </c>
      <c r="C108" s="14"/>
      <c r="D108" s="15"/>
      <c r="E108" s="43"/>
    </row>
    <row r="109" spans="1:7" ht="21">
      <c r="A109" s="28" t="s">
        <v>207</v>
      </c>
      <c r="B109" s="28" t="s">
        <v>58</v>
      </c>
      <c r="C109" s="14"/>
      <c r="D109" s="15"/>
      <c r="E109" s="43"/>
    </row>
    <row r="110" spans="1:7" ht="21">
      <c r="A110" s="28" t="s">
        <v>208</v>
      </c>
      <c r="B110" s="28" t="s">
        <v>177</v>
      </c>
      <c r="C110" s="14"/>
      <c r="D110" s="15"/>
      <c r="E110" s="43"/>
    </row>
    <row r="111" spans="1:7" ht="21">
      <c r="A111" s="28" t="s">
        <v>209</v>
      </c>
      <c r="B111" s="28" t="s">
        <v>175</v>
      </c>
      <c r="C111" s="14"/>
      <c r="D111" s="15"/>
      <c r="E111" s="43"/>
    </row>
    <row r="112" spans="1:7" ht="2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>
      <c r="A113" s="28" t="s">
        <v>210</v>
      </c>
      <c r="B113" s="40" t="s">
        <v>211</v>
      </c>
      <c r="C113" s="14"/>
      <c r="D113" s="15"/>
      <c r="E113" s="43"/>
    </row>
    <row r="114" spans="1:5" ht="2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1">
      <c r="A116" s="41" t="s">
        <v>212</v>
      </c>
      <c r="B116" s="42" t="s">
        <v>42</v>
      </c>
      <c r="C116" s="14"/>
      <c r="D116" s="15"/>
      <c r="E116" s="43"/>
    </row>
    <row r="117" spans="1:5" ht="21">
      <c r="A117" s="41" t="s">
        <v>213</v>
      </c>
      <c r="B117" s="42" t="s">
        <v>46</v>
      </c>
      <c r="C117" s="14"/>
      <c r="D117" s="15"/>
      <c r="E117" s="43"/>
    </row>
    <row r="118" spans="1:5" ht="21">
      <c r="A118" s="28" t="s">
        <v>214</v>
      </c>
      <c r="B118" s="28" t="s">
        <v>215</v>
      </c>
      <c r="C118" s="14"/>
      <c r="D118" s="15"/>
      <c r="E118" s="43"/>
    </row>
    <row r="119" spans="1:5" ht="2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thickBot="1">
      <c r="A124" s="17" t="s">
        <v>223</v>
      </c>
      <c r="B124" s="18"/>
      <c r="C124" s="19"/>
      <c r="D124" s="11"/>
      <c r="E124" s="43" t="s">
        <v>217</v>
      </c>
    </row>
    <row r="125" spans="1:5" ht="24" thickBot="1">
      <c r="A125" s="17" t="s">
        <v>224</v>
      </c>
      <c r="B125" s="18"/>
      <c r="C125" s="19"/>
      <c r="D125" s="11"/>
      <c r="E125" s="43" t="s">
        <v>217</v>
      </c>
    </row>
    <row r="126" spans="1:5" ht="21.5" thickBot="1">
      <c r="A126" s="17"/>
      <c r="B126" s="18"/>
      <c r="C126" s="19"/>
      <c r="D126" s="20"/>
      <c r="E126" s="43"/>
    </row>
    <row r="127" spans="1:5" ht="21.5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thickBot="1">
      <c r="A129" s="17" t="s">
        <v>221</v>
      </c>
      <c r="B129" s="18" t="s">
        <v>22</v>
      </c>
      <c r="C129" s="19"/>
      <c r="D129" s="11"/>
      <c r="E129" s="43" t="s">
        <v>230</v>
      </c>
    </row>
    <row r="130" spans="1:5" ht="24" thickBot="1">
      <c r="A130" s="17" t="s">
        <v>221</v>
      </c>
      <c r="B130" s="18" t="s">
        <v>222</v>
      </c>
      <c r="C130" s="11"/>
      <c r="D130" s="11"/>
      <c r="E130" s="43"/>
    </row>
    <row r="131" spans="1:5" ht="21.5" thickBot="1">
      <c r="A131" s="17"/>
      <c r="B131" s="18"/>
      <c r="C131" s="19"/>
      <c r="D131" s="20"/>
      <c r="E131" s="43"/>
    </row>
    <row r="132" spans="1:5" ht="21.5" thickBot="1">
      <c r="A132" s="17"/>
      <c r="B132" s="18"/>
      <c r="C132" s="19"/>
      <c r="D132" s="20"/>
      <c r="E132" s="43"/>
    </row>
    <row r="133" spans="1:5" ht="21">
      <c r="A133" s="21"/>
      <c r="B133" s="22"/>
      <c r="C133" s="23"/>
      <c r="D133" s="24"/>
      <c r="E133" s="43"/>
    </row>
    <row r="134" spans="1:5" ht="19.5" customHeight="1">
      <c r="A134" s="25" t="s">
        <v>15</v>
      </c>
      <c r="B134" s="25"/>
      <c r="C134" s="26">
        <f>SUM(C4:C133)</f>
        <v>35612</v>
      </c>
      <c r="D134" s="26">
        <f>SUM(D4:D133)</f>
        <v>46948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6FDBE-5F9C-4C3C-8DB1-BD073ACE1B01}">
  <dimension ref="A1:G142"/>
  <sheetViews>
    <sheetView topLeftCell="A87" workbookViewId="0">
      <selection activeCell="D79" sqref="D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420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240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56874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902BC-DE50-4211-A9D1-CDE7289CB0B8}">
  <dimension ref="A1:G142"/>
  <sheetViews>
    <sheetView topLeftCell="A135" workbookViewId="0">
      <selection activeCell="E146" sqref="E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1728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3136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720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>
        <v>1008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1728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300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300</v>
      </c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52634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2B37C-355C-45BA-90CC-3B0167F8DA6C}">
  <dimension ref="A1:G142"/>
  <sheetViews>
    <sheetView topLeftCell="A54" workbookViewId="0">
      <selection activeCell="D66" sqref="D6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4320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1728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6272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>
        <v>400</v>
      </c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51174</v>
      </c>
      <c r="D142" s="26">
        <f>SUM(D4:D141)</f>
        <v>38938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35211-DF6C-4A67-A4E6-C78DD6CA13E5}">
  <dimension ref="A1:G142"/>
  <sheetViews>
    <sheetView topLeftCell="A92" workbookViewId="0">
      <selection activeCell="D101" sqref="D10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1000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650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1800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>
        <v>1000</v>
      </c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>
        <v>500</v>
      </c>
      <c r="E141" s="43"/>
    </row>
    <row r="142" spans="1:5" ht="19.5" customHeight="1">
      <c r="A142" s="25" t="s">
        <v>15</v>
      </c>
      <c r="B142" s="25"/>
      <c r="C142" s="26">
        <f>SUM(C4:C141)</f>
        <v>52674</v>
      </c>
      <c r="D142" s="26">
        <f>SUM(D4:D141)</f>
        <v>56780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1B40-0004-4E5E-8036-2672B6631B27}">
  <dimension ref="A1:G142"/>
  <sheetViews>
    <sheetView topLeftCell="A92" workbookViewId="0">
      <selection activeCell="E103" sqref="E10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600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1200*2</f>
        <v>2400</v>
      </c>
      <c r="D79" s="11">
        <v>3380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>
        <v>3136</v>
      </c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>
        <v>300</v>
      </c>
      <c r="E100" s="43"/>
    </row>
    <row r="101" spans="1:7" ht="23.5">
      <c r="A101" s="110" t="s">
        <v>252</v>
      </c>
      <c r="B101" s="110" t="s">
        <v>393</v>
      </c>
      <c r="C101" s="109"/>
      <c r="D101" s="111">
        <v>500</v>
      </c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49374</v>
      </c>
      <c r="D142" s="26">
        <f>SUM(D4:D141)</f>
        <v>57630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B19C5-6745-4DC9-B763-FEE5E991B167}">
  <dimension ref="A1:G142"/>
  <sheetViews>
    <sheetView topLeftCell="A72" workbookViewId="0">
      <selection activeCell="C79" sqref="C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2592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>
        <v>2592</v>
      </c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28" t="s">
        <v>179</v>
      </c>
      <c r="C94" s="10"/>
      <c r="D94" s="11">
        <v>800</v>
      </c>
      <c r="E94" s="43" t="s">
        <v>217</v>
      </c>
      <c r="G94">
        <v>400</v>
      </c>
    </row>
    <row r="95" spans="1:7" ht="23.5">
      <c r="A95" s="31" t="s">
        <v>180</v>
      </c>
      <c r="B95" s="28" t="s">
        <v>181</v>
      </c>
      <c r="C95" s="10"/>
      <c r="D95" s="11"/>
      <c r="E95" s="43"/>
    </row>
    <row r="96" spans="1:7" ht="23.5" hidden="1">
      <c r="A96" s="31" t="s">
        <v>182</v>
      </c>
      <c r="B96" s="38" t="s">
        <v>183</v>
      </c>
      <c r="C96" s="10"/>
      <c r="D96" s="11"/>
      <c r="E96" s="43"/>
    </row>
    <row r="97" spans="1:7" ht="23.5" hidden="1">
      <c r="A97" s="31" t="s">
        <v>184</v>
      </c>
      <c r="B97" s="31" t="s">
        <v>185</v>
      </c>
      <c r="C97" s="10"/>
      <c r="D97" s="11"/>
      <c r="E97" s="43"/>
    </row>
    <row r="98" spans="1:7" ht="23.5" hidden="1">
      <c r="A98" s="31" t="s">
        <v>186</v>
      </c>
      <c r="B98" s="31" t="s">
        <v>187</v>
      </c>
      <c r="C98" s="10"/>
      <c r="D98" s="11"/>
      <c r="E98" s="43"/>
    </row>
    <row r="99" spans="1:7" ht="23.5" hidden="1">
      <c r="A99" s="31" t="s">
        <v>188</v>
      </c>
      <c r="B99" s="31" t="s">
        <v>189</v>
      </c>
      <c r="C99" s="10"/>
      <c r="D99" s="11"/>
      <c r="E99" s="43"/>
    </row>
    <row r="100" spans="1:7" ht="23.5">
      <c r="A100" s="110" t="s">
        <v>252</v>
      </c>
      <c r="B100" s="110" t="s">
        <v>392</v>
      </c>
      <c r="C100" s="109"/>
      <c r="D100" s="111"/>
      <c r="E100" s="43"/>
    </row>
    <row r="101" spans="1:7" ht="23.5">
      <c r="A101" s="110" t="s">
        <v>252</v>
      </c>
      <c r="B101" s="110" t="s">
        <v>393</v>
      </c>
      <c r="C101" s="109"/>
      <c r="D101" s="111">
        <v>400</v>
      </c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>
        <v>1728</v>
      </c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"/>
      <c r="E122" s="43"/>
    </row>
    <row r="123" spans="1:5" ht="23.5">
      <c r="A123" s="41" t="s">
        <v>213</v>
      </c>
      <c r="B123" s="42" t="s">
        <v>46</v>
      </c>
      <c r="C123" s="14"/>
      <c r="D123" s="11"/>
      <c r="E123" s="43"/>
    </row>
    <row r="124" spans="1:5" ht="23.5">
      <c r="A124" s="28" t="s">
        <v>214</v>
      </c>
      <c r="B124" s="28" t="s">
        <v>215</v>
      </c>
      <c r="C124" s="11">
        <f>1600</f>
        <v>1600</v>
      </c>
      <c r="D124" s="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2"/>
      <c r="C127" s="10"/>
      <c r="D127" s="10"/>
      <c r="E127" s="43"/>
    </row>
    <row r="128" spans="1:5" ht="21"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42674</v>
      </c>
      <c r="D142" s="26">
        <f>SUM(D4:D141)</f>
        <v>51064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1C69-8885-4F1C-82F3-1CE033C71192}">
  <dimension ref="A1:G142"/>
  <sheetViews>
    <sheetView workbookViewId="0">
      <selection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429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>
        <v>400</v>
      </c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>
        <v>3920</v>
      </c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46274</v>
      </c>
      <c r="D142" s="26">
        <f>SUM(D4:D141)</f>
        <v>44462</v>
      </c>
      <c r="E142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25BCF-141D-4D00-9ED2-632D90B52BB6}">
  <dimension ref="A1:G142"/>
  <sheetViews>
    <sheetView topLeftCell="A92" workbookViewId="0">
      <selection activeCell="D101" sqref="D10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600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80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80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>
        <v>3000</v>
      </c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>
        <v>1728</v>
      </c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>
        <v>1728</v>
      </c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14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19.5" customHeight="1">
      <c r="A142" s="25" t="s">
        <v>15</v>
      </c>
      <c r="B142" s="25"/>
      <c r="C142" s="26">
        <f>SUM(C4:C141)</f>
        <v>46274</v>
      </c>
      <c r="D142" s="26">
        <f>SUM(D4:D141)</f>
        <v>33630</v>
      </c>
      <c r="E142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55127-9BA7-4F0E-B220-FADDFC5C5D2D}">
  <dimension ref="A1:G143"/>
  <sheetViews>
    <sheetView workbookViewId="0">
      <selection activeCell="A25" sqref="A25:D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2300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>
        <v>5096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3000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>
        <f>1600</f>
        <v>1600</v>
      </c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>
        <v>3456</v>
      </c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>
        <v>600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>
        <v>300</v>
      </c>
      <c r="E142" s="43"/>
    </row>
    <row r="143" spans="1:5" ht="19.5" customHeight="1">
      <c r="A143" s="25" t="s">
        <v>15</v>
      </c>
      <c r="B143" s="25"/>
      <c r="C143" s="26">
        <f>SUM(C4:C141)</f>
        <v>46274</v>
      </c>
      <c r="D143" s="26">
        <f>SUM(D4:D142)</f>
        <v>23650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C9706-04D4-47A3-B673-EC3AEFD43A16}">
  <dimension ref="A1:G143"/>
  <sheetViews>
    <sheetView topLeftCell="A4" workbookViewId="0">
      <selection activeCell="C14" sqref="C1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1800*2</f>
        <v>3600</v>
      </c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/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44374</v>
      </c>
      <c r="D143" s="26">
        <f>SUM(D4:D142)</f>
        <v>14678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DE09E-463C-401E-AEA2-1551B8DD3494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19" t="s">
        <v>0</v>
      </c>
      <c r="B1" s="120"/>
      <c r="C1" s="120"/>
      <c r="D1" s="1" t="s">
        <v>243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27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27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43"/>
    </row>
    <row r="43" spans="1:7" ht="23.5">
      <c r="A43" s="32" t="s">
        <v>103</v>
      </c>
      <c r="B43" s="28" t="s">
        <v>104</v>
      </c>
      <c r="C43" s="10"/>
      <c r="D43" s="27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27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 hidden="1">
      <c r="A100" s="39" t="s">
        <v>191</v>
      </c>
      <c r="B100" s="28" t="s">
        <v>192</v>
      </c>
      <c r="C100" s="14"/>
      <c r="D100" s="15"/>
      <c r="E100" s="43"/>
    </row>
    <row r="101" spans="1:7" ht="21" hidden="1">
      <c r="A101" s="28" t="s">
        <v>193</v>
      </c>
      <c r="B101" s="28" t="s">
        <v>194</v>
      </c>
      <c r="C101" s="14"/>
      <c r="D101" s="15"/>
      <c r="E101" s="43"/>
    </row>
    <row r="102" spans="1:7" ht="21" hidden="1">
      <c r="A102" s="28" t="s">
        <v>195</v>
      </c>
      <c r="B102" s="28" t="s">
        <v>196</v>
      </c>
      <c r="C102" s="14"/>
      <c r="D102" s="15"/>
      <c r="E102" s="43"/>
    </row>
    <row r="103" spans="1:7" ht="21" hidden="1">
      <c r="A103" s="28" t="s">
        <v>197</v>
      </c>
      <c r="B103" s="28" t="s">
        <v>198</v>
      </c>
      <c r="C103" s="14"/>
      <c r="D103" s="15"/>
      <c r="E103" s="43"/>
    </row>
    <row r="104" spans="1:7" ht="23.5">
      <c r="A104" s="28" t="s">
        <v>199</v>
      </c>
      <c r="B104" s="28" t="s">
        <v>200</v>
      </c>
      <c r="C104" s="14"/>
      <c r="D104" s="11">
        <v>500</v>
      </c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>
        <v>400</v>
      </c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>
        <v>1500</v>
      </c>
      <c r="E132" s="43"/>
    </row>
    <row r="133" spans="1:5" ht="23.5">
      <c r="A133" s="21" t="s">
        <v>240</v>
      </c>
      <c r="B133" s="22" t="s">
        <v>241</v>
      </c>
      <c r="C133" s="23"/>
      <c r="D133" s="11">
        <v>500</v>
      </c>
      <c r="E133" s="43" t="s">
        <v>220</v>
      </c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54668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3B247-40B4-4772-B13D-A15FCB203A4C}">
  <dimension ref="A1:G143"/>
  <sheetViews>
    <sheetView topLeftCell="A138" workbookViewId="0">
      <selection activeCell="C132" sqref="C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>
        <v>2592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14678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34FC-E9DB-41D4-A936-BAF1F866CF8C}">
  <dimension ref="A1:G143"/>
  <sheetViews>
    <sheetView topLeftCell="A80" workbookViewId="0">
      <selection activeCell="G84" sqref="G8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12086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44B82-ED21-4C54-AA24-8FB9B7911AF9}">
  <dimension ref="A1:G143"/>
  <sheetViews>
    <sheetView topLeftCell="A24" workbookViewId="0">
      <selection activeCell="D37" sqref="D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/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44774</v>
      </c>
      <c r="D143" s="26">
        <f>SUM(D4:D142)</f>
        <v>12506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4BC02-CDEA-4E18-A7BB-7D48374C5756}">
  <dimension ref="A1:G143"/>
  <sheetViews>
    <sheetView topLeftCell="A135" workbookViewId="0">
      <selection activeCell="A135"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>
        <v>500</v>
      </c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45274</v>
      </c>
      <c r="D143" s="26">
        <f>SUM(D4:D142)</f>
        <v>12506</v>
      </c>
      <c r="E143" s="43"/>
    </row>
  </sheetData>
  <mergeCells count="13">
    <mergeCell ref="A136:D136"/>
    <mergeCell ref="A102:D102"/>
    <mergeCell ref="A105:D105"/>
    <mergeCell ref="A118:D118"/>
    <mergeCell ref="A121:D121"/>
    <mergeCell ref="A126:D126"/>
    <mergeCell ref="A129:D129"/>
    <mergeCell ref="A93:D93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DE18A-37B3-499B-B6F4-729C0BD4BFF9}">
  <dimension ref="A1:G143"/>
  <sheetViews>
    <sheetView workbookViewId="0">
      <selection sqref="A1:XFD104857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438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/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6000</v>
      </c>
      <c r="D9" s="11"/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1886*4</f>
        <v>7544</v>
      </c>
      <c r="D10" s="11"/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/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1500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256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240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240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2000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1200*1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>
        <v>1800</v>
      </c>
      <c r="D81" s="11">
        <v>1750</v>
      </c>
      <c r="E81" s="43"/>
      <c r="G81">
        <v>900</v>
      </c>
    </row>
    <row r="82" spans="1:7" ht="23.5">
      <c r="A82" s="28" t="s">
        <v>31</v>
      </c>
      <c r="B82" s="28" t="s">
        <v>32</v>
      </c>
      <c r="C82" s="10">
        <v>1728</v>
      </c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1008</v>
      </c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31" t="s">
        <v>177</v>
      </c>
      <c r="C90" s="10"/>
      <c r="D90" s="10"/>
      <c r="E90" s="43"/>
    </row>
    <row r="91" spans="1:7" ht="23.5">
      <c r="A91" s="28" t="s">
        <v>390</v>
      </c>
      <c r="B91" s="31" t="s">
        <v>391</v>
      </c>
      <c r="C91" s="10">
        <v>4000</v>
      </c>
      <c r="D91" s="10"/>
      <c r="E91" s="43"/>
    </row>
    <row r="92" spans="1:7" ht="23.5">
      <c r="A92" s="110" t="s">
        <v>397</v>
      </c>
      <c r="B92" s="110"/>
      <c r="C92" s="10"/>
      <c r="D92" s="10"/>
      <c r="E92" s="43"/>
    </row>
    <row r="93" spans="1:7" ht="21">
      <c r="A93" s="116" t="str">
        <f>'[2]STOCK DETAILS-23.08.2023'!B90</f>
        <v>PLANT K-228</v>
      </c>
      <c r="B93" s="117"/>
      <c r="C93" s="117"/>
      <c r="D93" s="118"/>
      <c r="E93" s="43"/>
    </row>
    <row r="94" spans="1:7" ht="23.5">
      <c r="A94" s="28" t="s">
        <v>178</v>
      </c>
      <c r="B94" s="31" t="s">
        <v>179</v>
      </c>
      <c r="C94" s="10"/>
      <c r="D94" s="111">
        <v>800</v>
      </c>
      <c r="E94" s="43" t="s">
        <v>217</v>
      </c>
      <c r="G94">
        <v>400</v>
      </c>
    </row>
    <row r="95" spans="1:7" ht="23.5">
      <c r="A95" s="31" t="s">
        <v>180</v>
      </c>
      <c r="B95" s="31" t="s">
        <v>181</v>
      </c>
      <c r="C95" s="10"/>
      <c r="D95" s="111"/>
      <c r="E95" s="43"/>
    </row>
    <row r="96" spans="1:7" ht="23.5" hidden="1">
      <c r="A96" s="31" t="s">
        <v>182</v>
      </c>
      <c r="B96" s="110" t="s">
        <v>183</v>
      </c>
      <c r="C96" s="10"/>
      <c r="D96" s="111"/>
      <c r="E96" s="43"/>
    </row>
    <row r="97" spans="1:7" ht="23.5" hidden="1">
      <c r="A97" s="31" t="s">
        <v>184</v>
      </c>
      <c r="B97" s="31" t="s">
        <v>185</v>
      </c>
      <c r="C97" s="10"/>
      <c r="D97" s="111"/>
      <c r="E97" s="43"/>
    </row>
    <row r="98" spans="1:7" ht="23.5" hidden="1">
      <c r="A98" s="31" t="s">
        <v>186</v>
      </c>
      <c r="B98" s="31" t="s">
        <v>187</v>
      </c>
      <c r="C98" s="10"/>
      <c r="D98" s="111"/>
      <c r="E98" s="43"/>
    </row>
    <row r="99" spans="1:7" ht="23.5" hidden="1">
      <c r="A99" s="31" t="s">
        <v>188</v>
      </c>
      <c r="B99" s="31" t="s">
        <v>189</v>
      </c>
      <c r="C99" s="10"/>
      <c r="D99" s="111"/>
      <c r="E99" s="43"/>
    </row>
    <row r="100" spans="1:7" ht="23.5">
      <c r="A100" s="110" t="s">
        <v>252</v>
      </c>
      <c r="B100" s="110" t="s">
        <v>392</v>
      </c>
      <c r="C100" s="10"/>
      <c r="D100" s="111"/>
      <c r="E100" s="43"/>
    </row>
    <row r="101" spans="1:7" ht="23.5">
      <c r="A101" s="110" t="s">
        <v>252</v>
      </c>
      <c r="B101" s="110" t="s">
        <v>393</v>
      </c>
      <c r="C101" s="10"/>
      <c r="D101" s="111"/>
      <c r="E101" s="43"/>
    </row>
    <row r="102" spans="1:7" ht="21">
      <c r="A102" s="116" t="str">
        <f>'[2]STOCK DETAILS-23.08.2023'!B97</f>
        <v>PLANT- P'NAGAR</v>
      </c>
      <c r="B102" s="117"/>
      <c r="C102" s="117"/>
      <c r="D102" s="118"/>
      <c r="E102" s="43"/>
    </row>
    <row r="103" spans="1:7" ht="23.5">
      <c r="A103" s="28" t="s">
        <v>190</v>
      </c>
      <c r="B103" s="28" t="s">
        <v>30</v>
      </c>
      <c r="C103" s="14"/>
      <c r="D103" s="11"/>
      <c r="E103" s="43"/>
      <c r="G103">
        <v>1150</v>
      </c>
    </row>
    <row r="104" spans="1:7" ht="23.5">
      <c r="A104" s="28" t="s">
        <v>43</v>
      </c>
      <c r="B104" s="28" t="s">
        <v>44</v>
      </c>
      <c r="C104" s="10"/>
      <c r="D104" s="11"/>
      <c r="E104" s="43"/>
      <c r="G104">
        <v>1886</v>
      </c>
    </row>
    <row r="105" spans="1:7" ht="21">
      <c r="A105" s="116" t="str">
        <f>'[2]STOCK DETAILS-23.08.2023'!B100</f>
        <v>OTHER</v>
      </c>
      <c r="B105" s="117"/>
      <c r="C105" s="117"/>
      <c r="D105" s="118"/>
      <c r="E105" s="43"/>
    </row>
    <row r="106" spans="1:7" ht="26">
      <c r="A106" s="39" t="s">
        <v>191</v>
      </c>
      <c r="B106" s="28" t="s">
        <v>192</v>
      </c>
      <c r="C106" s="14"/>
      <c r="D106" s="11"/>
      <c r="E106" s="43"/>
    </row>
    <row r="107" spans="1:7" ht="23.5">
      <c r="A107" s="28" t="s">
        <v>193</v>
      </c>
      <c r="B107" s="28" t="s">
        <v>194</v>
      </c>
      <c r="C107" s="14"/>
      <c r="D107" s="11"/>
      <c r="E107" s="43"/>
    </row>
    <row r="108" spans="1:7" ht="23.5">
      <c r="A108" s="28" t="s">
        <v>195</v>
      </c>
      <c r="B108" s="28" t="s">
        <v>196</v>
      </c>
      <c r="C108" s="14"/>
      <c r="D108" s="11"/>
      <c r="E108" s="43"/>
    </row>
    <row r="109" spans="1:7" ht="23.5">
      <c r="A109" s="28" t="s">
        <v>197</v>
      </c>
      <c r="B109" s="28" t="s">
        <v>198</v>
      </c>
      <c r="C109" s="11"/>
      <c r="D109" s="11"/>
      <c r="E109" s="43"/>
    </row>
    <row r="110" spans="1:7" ht="23.5">
      <c r="A110" s="28" t="s">
        <v>199</v>
      </c>
      <c r="B110" s="28" t="s">
        <v>200</v>
      </c>
      <c r="C110" s="11">
        <v>500</v>
      </c>
      <c r="D110" s="11"/>
      <c r="E110" s="43"/>
    </row>
    <row r="111" spans="1:7" ht="21" hidden="1">
      <c r="A111" s="28" t="s">
        <v>201</v>
      </c>
      <c r="B111" s="28" t="s">
        <v>202</v>
      </c>
      <c r="C111" s="14"/>
      <c r="D111" s="15"/>
      <c r="E111" s="43"/>
    </row>
    <row r="112" spans="1:7" ht="21" hidden="1">
      <c r="A112" s="28" t="s">
        <v>203</v>
      </c>
      <c r="B112" s="28" t="s">
        <v>204</v>
      </c>
      <c r="C112" s="14"/>
      <c r="D112" s="15"/>
      <c r="E112" s="43"/>
    </row>
    <row r="113" spans="1:5" ht="21" hidden="1">
      <c r="A113" s="28" t="s">
        <v>205</v>
      </c>
      <c r="B113" s="28" t="s">
        <v>206</v>
      </c>
      <c r="C113" s="14"/>
      <c r="D113" s="15"/>
      <c r="E113" s="43"/>
    </row>
    <row r="114" spans="1:5" ht="21" hidden="1">
      <c r="A114" s="28" t="s">
        <v>184</v>
      </c>
      <c r="B114" s="28" t="s">
        <v>185</v>
      </c>
      <c r="C114" s="14"/>
      <c r="D114" s="15"/>
      <c r="E114" s="43"/>
    </row>
    <row r="115" spans="1:5" ht="21" hidden="1">
      <c r="A115" s="28" t="s">
        <v>207</v>
      </c>
      <c r="B115" s="28" t="s">
        <v>58</v>
      </c>
      <c r="C115" s="14"/>
      <c r="D115" s="15"/>
      <c r="E115" s="43"/>
    </row>
    <row r="116" spans="1:5" ht="21" hidden="1">
      <c r="A116" s="28" t="s">
        <v>208</v>
      </c>
      <c r="B116" s="28" t="s">
        <v>177</v>
      </c>
      <c r="C116" s="14"/>
      <c r="D116" s="15"/>
      <c r="E116" s="43"/>
    </row>
    <row r="117" spans="1:5" ht="21" hidden="1">
      <c r="A117" s="28" t="s">
        <v>209</v>
      </c>
      <c r="B117" s="28" t="s">
        <v>175</v>
      </c>
      <c r="C117" s="14"/>
      <c r="D117" s="15"/>
      <c r="E117" s="43"/>
    </row>
    <row r="118" spans="1:5" ht="21" hidden="1">
      <c r="A118" s="116" t="str">
        <f>'[2]STOCK DETAILS-23.08.2023'!B113</f>
        <v>SAJAY TECH</v>
      </c>
      <c r="B118" s="117"/>
      <c r="C118" s="117"/>
      <c r="D118" s="118"/>
      <c r="E118" s="43"/>
    </row>
    <row r="119" spans="1:5" ht="21" hidden="1">
      <c r="A119" s="28" t="s">
        <v>210</v>
      </c>
      <c r="B119" s="40" t="s">
        <v>211</v>
      </c>
      <c r="C119" s="14"/>
      <c r="D119" s="15"/>
      <c r="E119" s="43"/>
    </row>
    <row r="120" spans="1:5" ht="21" hidden="1">
      <c r="A120" s="16"/>
      <c r="B120" s="14"/>
      <c r="C120" s="14"/>
      <c r="D120" s="15"/>
      <c r="E120" s="43"/>
    </row>
    <row r="121" spans="1:5" ht="21">
      <c r="A121" s="116" t="str">
        <f>'[2]STOCK DETAILS-23.08.2023'!B116</f>
        <v>SHREE  CHANAKYA</v>
      </c>
      <c r="B121" s="117"/>
      <c r="C121" s="117"/>
      <c r="D121" s="118"/>
      <c r="E121" s="43"/>
    </row>
    <row r="122" spans="1:5" ht="23.5">
      <c r="A122" s="41" t="s">
        <v>212</v>
      </c>
      <c r="B122" s="42" t="s">
        <v>42</v>
      </c>
      <c r="C122" s="14"/>
      <c r="D122" s="111"/>
      <c r="E122" s="43"/>
    </row>
    <row r="123" spans="1:5" ht="23.5">
      <c r="A123" s="41" t="s">
        <v>213</v>
      </c>
      <c r="B123" s="42" t="s">
        <v>46</v>
      </c>
      <c r="C123" s="14"/>
      <c r="D123" s="111"/>
      <c r="E123" s="43"/>
    </row>
    <row r="124" spans="1:5" ht="23.5">
      <c r="A124" s="28" t="s">
        <v>214</v>
      </c>
      <c r="B124" s="28" t="s">
        <v>215</v>
      </c>
      <c r="C124" s="10"/>
      <c r="D124" s="111"/>
      <c r="E124" s="43"/>
    </row>
    <row r="125" spans="1:5" ht="23.5">
      <c r="A125" s="28" t="s">
        <v>216</v>
      </c>
      <c r="B125" s="28" t="s">
        <v>40</v>
      </c>
      <c r="C125" s="14"/>
      <c r="D125" s="111"/>
      <c r="E125" s="43"/>
    </row>
    <row r="126" spans="1:5" ht="21">
      <c r="A126" s="121" t="s">
        <v>11</v>
      </c>
      <c r="B126" s="122"/>
      <c r="C126" s="122"/>
      <c r="D126" s="123"/>
      <c r="E126" s="43"/>
    </row>
    <row r="127" spans="1:5" ht="23.5">
      <c r="A127" s="12" t="s">
        <v>12</v>
      </c>
      <c r="B127" s="112"/>
      <c r="C127" s="10"/>
      <c r="D127" s="113"/>
      <c r="E127" s="43"/>
    </row>
    <row r="128" spans="1:5" ht="21">
      <c r="C128" s="14"/>
      <c r="E128" s="43"/>
    </row>
    <row r="129" spans="1:5" ht="21">
      <c r="A129" s="121" t="s">
        <v>13</v>
      </c>
      <c r="B129" s="122"/>
      <c r="C129" s="122"/>
      <c r="D129" s="123"/>
      <c r="E129" s="43"/>
    </row>
    <row r="130" spans="1:5" ht="24" hidden="1" thickBot="1">
      <c r="A130" s="17" t="s">
        <v>223</v>
      </c>
      <c r="B130" s="18"/>
      <c r="C130" s="19"/>
      <c r="D130" s="11"/>
      <c r="E130" s="43"/>
    </row>
    <row r="131" spans="1:5" ht="23.5" hidden="1">
      <c r="A131" s="21" t="s">
        <v>224</v>
      </c>
      <c r="B131" s="22"/>
      <c r="C131" s="23"/>
      <c r="D131" s="45"/>
      <c r="E131" s="43"/>
    </row>
    <row r="132" spans="1:5" ht="23.5">
      <c r="A132" s="12" t="s">
        <v>238</v>
      </c>
      <c r="B132" s="12"/>
      <c r="C132" s="14"/>
      <c r="D132" s="10"/>
      <c r="E132" s="43"/>
    </row>
    <row r="133" spans="1:5" ht="23.5" hidden="1">
      <c r="A133" s="12"/>
      <c r="B133" s="12"/>
      <c r="C133" s="14"/>
      <c r="D133" s="10"/>
      <c r="E133" s="43"/>
    </row>
    <row r="134" spans="1:5" ht="23.5">
      <c r="A134" s="12" t="s">
        <v>408</v>
      </c>
      <c r="B134" s="12"/>
      <c r="C134" s="14"/>
      <c r="D134" s="10"/>
      <c r="E134" s="43"/>
    </row>
    <row r="135" spans="1:5" ht="23.5">
      <c r="A135" s="12" t="s">
        <v>409</v>
      </c>
      <c r="B135" s="12"/>
      <c r="C135" s="14"/>
      <c r="D135" s="10"/>
      <c r="E135" s="43"/>
    </row>
    <row r="136" spans="1:5" ht="21">
      <c r="A136" s="121" t="s">
        <v>432</v>
      </c>
      <c r="B136" s="122"/>
      <c r="C136" s="122"/>
      <c r="D136" s="123"/>
      <c r="E136" s="43"/>
    </row>
    <row r="137" spans="1:5" ht="23.5">
      <c r="A137" s="12" t="s">
        <v>221</v>
      </c>
      <c r="B137" s="12" t="s">
        <v>254</v>
      </c>
      <c r="C137" s="10"/>
      <c r="D137" s="10"/>
      <c r="E137" s="43"/>
    </row>
    <row r="138" spans="1:5" ht="23.5">
      <c r="A138" s="12" t="s">
        <v>221</v>
      </c>
      <c r="B138" s="12" t="s">
        <v>222</v>
      </c>
      <c r="C138" s="10"/>
      <c r="D138" s="10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/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SUM(C4:C141)</f>
        <v>45274</v>
      </c>
      <c r="D143" s="26">
        <f>SUM(D4:D142)</f>
        <v>12506</v>
      </c>
      <c r="E143" s="43"/>
    </row>
  </sheetData>
  <mergeCells count="13">
    <mergeCell ref="A93:D93"/>
    <mergeCell ref="A1:C1"/>
    <mergeCell ref="A3:D3"/>
    <mergeCell ref="A25:D25"/>
    <mergeCell ref="A59:D59"/>
    <mergeCell ref="A75:D75"/>
    <mergeCell ref="A136:D136"/>
    <mergeCell ref="A102:D102"/>
    <mergeCell ref="A105:D105"/>
    <mergeCell ref="A118:D118"/>
    <mergeCell ref="A121:D121"/>
    <mergeCell ref="A126:D126"/>
    <mergeCell ref="A129:D129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4DE31-6874-46C4-AB18-044AE4D73ED1}">
  <dimension ref="A1:G143"/>
  <sheetViews>
    <sheetView topLeftCell="A145" workbookViewId="0">
      <selection activeCell="A25" sqref="A25:D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439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/>
      <c r="D5" s="11"/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/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360+360</f>
        <v>720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350</v>
      </c>
      <c r="E45" s="43"/>
    </row>
    <row r="46" spans="1:7" ht="23.5">
      <c r="A46" s="32" t="s">
        <v>107</v>
      </c>
      <c r="B46" s="28" t="s">
        <v>108</v>
      </c>
      <c r="C46" s="10"/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/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/>
      <c r="D85" s="11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/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600</v>
      </c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6" t="str">
        <f>'[2]STOCK DETAILS-23.08.2023'!B116</f>
        <v>SHREE  CHANAKYA</v>
      </c>
      <c r="B122" s="117"/>
      <c r="C122" s="117"/>
      <c r="D122" s="118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21" t="s">
        <v>11</v>
      </c>
      <c r="B127" s="122"/>
      <c r="C127" s="122"/>
      <c r="D127" s="123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21" t="s">
        <v>13</v>
      </c>
      <c r="B130" s="122"/>
      <c r="C130" s="122"/>
      <c r="D130" s="123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21" t="s">
        <v>432</v>
      </c>
      <c r="B137" s="122"/>
      <c r="C137" s="122"/>
      <c r="D137" s="123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>
        <v>200</v>
      </c>
      <c r="E141" s="43"/>
    </row>
    <row r="142" spans="1:5" ht="23.5">
      <c r="A142" s="12" t="s">
        <v>240</v>
      </c>
      <c r="B142" s="12" t="s">
        <v>241</v>
      </c>
      <c r="C142" s="14"/>
      <c r="D142" s="10">
        <v>800</v>
      </c>
      <c r="E142" s="43"/>
    </row>
    <row r="143" spans="1:5" ht="19.5" customHeight="1">
      <c r="A143" s="25" t="s">
        <v>15</v>
      </c>
      <c r="B143" s="25"/>
      <c r="C143" s="26">
        <f>SUM(C4:C140)</f>
        <v>0</v>
      </c>
      <c r="D143" s="26">
        <f>SUM(D4:D142)</f>
        <v>19240</v>
      </c>
      <c r="E143" s="43"/>
    </row>
  </sheetData>
  <mergeCells count="13">
    <mergeCell ref="A94:D94"/>
    <mergeCell ref="A1:C1"/>
    <mergeCell ref="A3:D3"/>
    <mergeCell ref="A25:D25"/>
    <mergeCell ref="A60:D60"/>
    <mergeCell ref="A76:D76"/>
    <mergeCell ref="A137:D137"/>
    <mergeCell ref="A103:D103"/>
    <mergeCell ref="A106:D106"/>
    <mergeCell ref="A119:D119"/>
    <mergeCell ref="A122:D122"/>
    <mergeCell ref="A127:D127"/>
    <mergeCell ref="A130:D130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81A7-4C22-4168-9CCF-A0C8664035E8}">
  <dimension ref="A1:G143"/>
  <sheetViews>
    <sheetView topLeftCell="A133" workbookViewId="0">
      <selection activeCell="E140" sqref="E1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439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4200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>
        <v>3136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4500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900</v>
      </c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210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3000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f>720*3</f>
        <v>2160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2000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1728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1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>
        <v>3920</v>
      </c>
      <c r="E87" s="43" t="s">
        <v>442</v>
      </c>
      <c r="G87">
        <v>1886</v>
      </c>
    </row>
    <row r="88" spans="1:7" ht="23.5">
      <c r="A88" s="28" t="s">
        <v>172</v>
      </c>
      <c r="B88" s="28" t="s">
        <v>173</v>
      </c>
      <c r="C88" s="10">
        <v>1008</v>
      </c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/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800</v>
      </c>
      <c r="D102" s="111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6" t="str">
        <f>'[2]STOCK DETAILS-23.08.2023'!B116</f>
        <v>SHREE  CHANAKYA</v>
      </c>
      <c r="B122" s="117"/>
      <c r="C122" s="117"/>
      <c r="D122" s="118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21" t="s">
        <v>11</v>
      </c>
      <c r="B127" s="122"/>
      <c r="C127" s="122"/>
      <c r="D127" s="123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21" t="s">
        <v>13</v>
      </c>
      <c r="B130" s="122"/>
      <c r="C130" s="122"/>
      <c r="D130" s="123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21" t="s">
        <v>432</v>
      </c>
      <c r="B137" s="122"/>
      <c r="C137" s="122"/>
      <c r="D137" s="123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>
        <v>200</v>
      </c>
      <c r="E141" s="43"/>
    </row>
    <row r="142" spans="1:5" ht="23.5">
      <c r="A142" s="12" t="s">
        <v>240</v>
      </c>
      <c r="B142" s="12" t="s">
        <v>241</v>
      </c>
      <c r="C142" s="14"/>
      <c r="D142" s="10">
        <v>1500</v>
      </c>
      <c r="E142" s="43"/>
    </row>
    <row r="143" spans="1:5" ht="19.5" customHeight="1">
      <c r="A143" s="25" t="s">
        <v>15</v>
      </c>
      <c r="B143" s="25"/>
      <c r="C143" s="26">
        <f>SUM(C4:C140)</f>
        <v>36502</v>
      </c>
      <c r="D143" s="26">
        <f>SUM(D4:D142)</f>
        <v>58016</v>
      </c>
      <c r="E143" s="43"/>
    </row>
  </sheetData>
  <mergeCells count="13">
    <mergeCell ref="A94:D94"/>
    <mergeCell ref="A1:C1"/>
    <mergeCell ref="A3:D3"/>
    <mergeCell ref="A25:D25"/>
    <mergeCell ref="A60:D60"/>
    <mergeCell ref="A76:D76"/>
    <mergeCell ref="A137:D137"/>
    <mergeCell ref="A103:D103"/>
    <mergeCell ref="A106:D106"/>
    <mergeCell ref="A119:D119"/>
    <mergeCell ref="A122:D122"/>
    <mergeCell ref="A127:D127"/>
    <mergeCell ref="A130:D130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01D4A-F2C0-4383-8140-0E6C43F7B9E3}">
  <dimension ref="A1:G143"/>
  <sheetViews>
    <sheetView topLeftCell="A93" workbookViewId="0">
      <selection activeCell="A104" sqref="A10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2592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4200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>
        <v>3136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4500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210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>
        <v>360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 t="s">
        <v>440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 t="s">
        <v>440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f>720*3</f>
        <v>2160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2000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1750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1728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1008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>
        <v>3920</v>
      </c>
      <c r="E87" s="43" t="s">
        <v>442</v>
      </c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1">
      <c r="A122" s="116" t="str">
        <f>'[2]STOCK DETAILS-23.08.2023'!B116</f>
        <v>SHREE  CHANAKYA</v>
      </c>
      <c r="B122" s="117"/>
      <c r="C122" s="117"/>
      <c r="D122" s="118"/>
      <c r="E122" s="43"/>
    </row>
    <row r="123" spans="1:5" ht="23.5">
      <c r="A123" s="41" t="s">
        <v>212</v>
      </c>
      <c r="B123" s="42" t="s">
        <v>42</v>
      </c>
      <c r="C123" s="14"/>
      <c r="D123" s="111"/>
      <c r="E123" s="43"/>
    </row>
    <row r="124" spans="1:5" ht="23.5">
      <c r="A124" s="41" t="s">
        <v>213</v>
      </c>
      <c r="B124" s="42" t="s">
        <v>46</v>
      </c>
      <c r="C124" s="14"/>
      <c r="D124" s="111"/>
      <c r="E124" s="43"/>
    </row>
    <row r="125" spans="1:5" ht="23.5">
      <c r="A125" s="28" t="s">
        <v>214</v>
      </c>
      <c r="B125" s="28" t="s">
        <v>215</v>
      </c>
      <c r="C125" s="10"/>
      <c r="D125" s="111"/>
      <c r="E125" s="43"/>
    </row>
    <row r="126" spans="1:5" ht="23.5">
      <c r="A126" s="28" t="s">
        <v>216</v>
      </c>
      <c r="B126" s="28" t="s">
        <v>40</v>
      </c>
      <c r="C126" s="14"/>
      <c r="D126" s="111"/>
      <c r="E126" s="43"/>
    </row>
    <row r="127" spans="1:5" ht="21">
      <c r="A127" s="121" t="s">
        <v>11</v>
      </c>
      <c r="B127" s="122"/>
      <c r="C127" s="122"/>
      <c r="D127" s="123"/>
      <c r="E127" s="43"/>
    </row>
    <row r="128" spans="1:5" ht="23.5">
      <c r="A128" s="12" t="s">
        <v>12</v>
      </c>
      <c r="B128" s="112"/>
      <c r="C128" s="10"/>
      <c r="D128" s="113"/>
      <c r="E128" s="43"/>
    </row>
    <row r="129" spans="1:5" ht="21">
      <c r="C129" s="14"/>
      <c r="E129" s="43"/>
    </row>
    <row r="130" spans="1:5" ht="21">
      <c r="A130" s="121" t="s">
        <v>13</v>
      </c>
      <c r="B130" s="122"/>
      <c r="C130" s="122"/>
      <c r="D130" s="123"/>
      <c r="E130" s="43"/>
    </row>
    <row r="131" spans="1:5" ht="24" hidden="1" thickBot="1">
      <c r="A131" s="17" t="s">
        <v>223</v>
      </c>
      <c r="B131" s="18"/>
      <c r="C131" s="19"/>
      <c r="D131" s="11"/>
      <c r="E131" s="43"/>
    </row>
    <row r="132" spans="1:5" ht="23.5" hidden="1">
      <c r="A132" s="21" t="s">
        <v>224</v>
      </c>
      <c r="B132" s="22"/>
      <c r="C132" s="23"/>
      <c r="D132" s="45"/>
      <c r="E132" s="43"/>
    </row>
    <row r="133" spans="1:5" ht="23.5">
      <c r="A133" s="12" t="s">
        <v>238</v>
      </c>
      <c r="B133" s="12"/>
      <c r="C133" s="14"/>
      <c r="D133" s="10"/>
      <c r="E133" s="43"/>
    </row>
    <row r="134" spans="1:5" ht="23.5" hidden="1">
      <c r="A134" s="12"/>
      <c r="B134" s="12"/>
      <c r="C134" s="14"/>
      <c r="D134" s="10"/>
      <c r="E134" s="43"/>
    </row>
    <row r="135" spans="1:5" ht="23.5">
      <c r="A135" s="12" t="s">
        <v>408</v>
      </c>
      <c r="B135" s="12"/>
      <c r="C135" s="14"/>
      <c r="D135" s="10"/>
      <c r="E135" s="43"/>
    </row>
    <row r="136" spans="1:5" ht="23.5">
      <c r="A136" s="12" t="s">
        <v>409</v>
      </c>
      <c r="B136" s="12"/>
      <c r="C136" s="14"/>
      <c r="D136" s="10"/>
      <c r="E136" s="43"/>
    </row>
    <row r="137" spans="1:5" ht="21">
      <c r="A137" s="121" t="s">
        <v>432</v>
      </c>
      <c r="B137" s="122"/>
      <c r="C137" s="122"/>
      <c r="D137" s="123"/>
      <c r="E137" s="43"/>
    </row>
    <row r="138" spans="1:5" ht="23.5">
      <c r="A138" s="12" t="s">
        <v>394</v>
      </c>
      <c r="B138" s="12"/>
      <c r="C138" s="14"/>
      <c r="D138" s="10"/>
      <c r="E138" s="43"/>
    </row>
    <row r="139" spans="1:5" ht="23.5">
      <c r="A139" s="12" t="s">
        <v>260</v>
      </c>
      <c r="B139" s="12" t="s">
        <v>241</v>
      </c>
      <c r="C139" s="14"/>
      <c r="D139" s="10"/>
      <c r="E139" s="43"/>
    </row>
    <row r="140" spans="1:5" ht="23.5">
      <c r="A140" s="12" t="s">
        <v>239</v>
      </c>
      <c r="B140" s="12" t="s">
        <v>241</v>
      </c>
      <c r="C140" s="14"/>
      <c r="D140" s="10"/>
      <c r="E140" s="43"/>
    </row>
    <row r="141" spans="1:5" ht="23.5">
      <c r="A141" s="12" t="s">
        <v>433</v>
      </c>
      <c r="B141" s="12" t="s">
        <v>441</v>
      </c>
      <c r="C141" s="14"/>
      <c r="D141" s="10"/>
      <c r="E141" s="43"/>
    </row>
    <row r="142" spans="1:5" ht="23.5">
      <c r="A142" s="12" t="s">
        <v>240</v>
      </c>
      <c r="B142" s="12" t="s">
        <v>241</v>
      </c>
      <c r="C142" s="14"/>
      <c r="D142" s="10"/>
      <c r="E142" s="43"/>
    </row>
    <row r="143" spans="1:5" ht="19.5" customHeight="1">
      <c r="A143" s="25" t="s">
        <v>15</v>
      </c>
      <c r="B143" s="25"/>
      <c r="C143" s="26">
        <f>SUM(C4:C140)</f>
        <v>35794</v>
      </c>
      <c r="D143" s="26">
        <f>SUM(D4:D142)</f>
        <v>50388</v>
      </c>
      <c r="E143" s="43"/>
    </row>
  </sheetData>
  <mergeCells count="13">
    <mergeCell ref="A137:D137"/>
    <mergeCell ref="A103:D103"/>
    <mergeCell ref="A106:D106"/>
    <mergeCell ref="A119:D119"/>
    <mergeCell ref="A122:D122"/>
    <mergeCell ref="A127:D127"/>
    <mergeCell ref="A130:D130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B3E8-12DA-4ADD-B1A0-F58AE4F97E7D}">
  <dimension ref="A1:G144"/>
  <sheetViews>
    <sheetView topLeftCell="A134" workbookViewId="0">
      <selection activeCell="A126" sqref="A12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3456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864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512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240</v>
      </c>
      <c r="E68" s="43" t="s">
        <v>440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240</v>
      </c>
      <c r="E69" s="43" t="s">
        <v>440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 t="s">
        <v>440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 t="s">
        <v>440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5184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2016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>
        <v>864</v>
      </c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5880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800</v>
      </c>
      <c r="D102" s="111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>
        <v>864</v>
      </c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>
        <v>50</v>
      </c>
      <c r="E107" s="43"/>
    </row>
    <row r="108" spans="1:7" ht="23.5">
      <c r="A108" s="28" t="s">
        <v>193</v>
      </c>
      <c r="B108" s="28" t="s">
        <v>194</v>
      </c>
      <c r="C108" s="14"/>
      <c r="D108" s="11">
        <v>50</v>
      </c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200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>
        <v>80</v>
      </c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/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38794</v>
      </c>
      <c r="D144" s="26">
        <f>SUM(D4:D143)</f>
        <v>56256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60ABB-3C59-48B5-B10B-8EC1FFF7F208}">
  <dimension ref="A1:G144"/>
  <sheetViews>
    <sheetView topLeftCell="A38" workbookViewId="0">
      <selection activeCell="F45" sqref="F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3456+6912</f>
        <v>10368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15552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500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83095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8886-A325-495F-A037-82ED073B906F}">
  <dimension ref="A1:G134"/>
  <sheetViews>
    <sheetView workbookViewId="0">
      <selection activeCell="D63" sqref="D6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19" t="s">
        <v>0</v>
      </c>
      <c r="B1" s="120"/>
      <c r="C1" s="120"/>
      <c r="D1" s="1" t="s">
        <v>242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>
        <v>500</v>
      </c>
      <c r="E42" s="43" t="s">
        <v>235</v>
      </c>
    </row>
    <row r="43" spans="1:7" ht="23.5">
      <c r="A43" s="32" t="s">
        <v>103</v>
      </c>
      <c r="B43" s="28" t="s">
        <v>104</v>
      </c>
      <c r="C43" s="10"/>
      <c r="D43" s="11">
        <v>500</v>
      </c>
      <c r="E43" s="43" t="s">
        <v>235</v>
      </c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>
        <v>1200</v>
      </c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 hidden="1">
      <c r="A100" s="39" t="s">
        <v>191</v>
      </c>
      <c r="B100" s="28" t="s">
        <v>192</v>
      </c>
      <c r="C100" s="14"/>
      <c r="D100" s="15"/>
      <c r="E100" s="43"/>
    </row>
    <row r="101" spans="1:7" ht="21" hidden="1">
      <c r="A101" s="28" t="s">
        <v>193</v>
      </c>
      <c r="B101" s="28" t="s">
        <v>194</v>
      </c>
      <c r="C101" s="14"/>
      <c r="D101" s="15"/>
      <c r="E101" s="43"/>
    </row>
    <row r="102" spans="1:7" ht="21" hidden="1">
      <c r="A102" s="28" t="s">
        <v>195</v>
      </c>
      <c r="B102" s="28" t="s">
        <v>196</v>
      </c>
      <c r="C102" s="14"/>
      <c r="D102" s="15"/>
      <c r="E102" s="43"/>
    </row>
    <row r="103" spans="1:7" ht="21" hidden="1">
      <c r="A103" s="28" t="s">
        <v>197</v>
      </c>
      <c r="B103" s="28" t="s">
        <v>198</v>
      </c>
      <c r="C103" s="14"/>
      <c r="D103" s="15"/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53648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A4B5-FA88-4147-996C-22763A6BBD61}">
  <dimension ref="A1:G144"/>
  <sheetViews>
    <sheetView topLeftCell="A131" workbookViewId="0">
      <selection activeCell="D141" sqref="D14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3456+6912</f>
        <v>10368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1200</v>
      </c>
      <c r="E79" s="43" t="s">
        <v>442</v>
      </c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 t="s">
        <v>442</v>
      </c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15552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83595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  <legacy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9CF58-CC66-49DE-85F4-C4DB660F09E9}">
  <dimension ref="A1:G144"/>
  <sheetViews>
    <sheetView topLeftCell="A73" workbookViewId="0">
      <selection activeCell="D68" sqref="D6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f>3456+7776</f>
        <v>11232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1008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6048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735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140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80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80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 t="s">
        <v>442</v>
      </c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440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440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1950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 t="s">
        <v>442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f>6912+5184</f>
        <v>12096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>
        <v>1728</v>
      </c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 t="s">
        <v>442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400</v>
      </c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400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/>
      <c r="E142" s="43"/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39594</v>
      </c>
      <c r="D144" s="26">
        <f>SUM(D4:D143)</f>
        <v>77371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  <legacy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9181F-DDAE-4912-ADC9-859E1C5702F0}">
  <dimension ref="A1:G144"/>
  <sheetViews>
    <sheetView workbookViewId="0">
      <selection activeCell="D6" sqref="D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16416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4200</v>
      </c>
      <c r="D9" s="11">
        <v>2592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650</v>
      </c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880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1536</v>
      </c>
      <c r="E41" s="43" t="s">
        <v>440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475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5000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/>
      <c r="D79" s="11">
        <v>2200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>
        <f>1200*1</f>
        <v>1200</v>
      </c>
      <c r="D80" s="11">
        <v>1690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>
        <v>1800</v>
      </c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f>5184+7776</f>
        <v>12960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/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2700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1000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800</v>
      </c>
      <c r="E102" s="43" t="s">
        <v>440</v>
      </c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/>
    </row>
    <row r="135" spans="1:5" ht="23.5" hidden="1">
      <c r="A135" s="12"/>
      <c r="B135" s="12"/>
      <c r="C135" s="14"/>
      <c r="D135" s="10"/>
      <c r="E135" s="43"/>
    </row>
    <row r="136" spans="1:5" ht="23.5">
      <c r="A136" s="12" t="s">
        <v>408</v>
      </c>
      <c r="B136" s="12"/>
      <c r="C136" s="14"/>
      <c r="D136" s="10"/>
      <c r="E136" s="43"/>
    </row>
    <row r="137" spans="1:5" ht="23.5">
      <c r="A137" s="12" t="s">
        <v>409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150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37994</v>
      </c>
      <c r="D144" s="26">
        <f>SUM(D4:D143)</f>
        <v>89047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  <legacy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FC141-A3EE-417B-B07E-29B25768AD58}">
  <dimension ref="A1:G144"/>
  <sheetViews>
    <sheetView topLeftCell="A37" workbookViewId="0">
      <selection activeCell="D45" sqref="D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5184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972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875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500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>
        <v>900</v>
      </c>
      <c r="E43" s="43" t="s">
        <v>440</v>
      </c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>
        <v>2000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650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>
        <v>800</v>
      </c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 t="s">
        <v>452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451</v>
      </c>
      <c r="B137" s="12"/>
      <c r="C137" s="14"/>
      <c r="D137" s="10">
        <v>1000</v>
      </c>
      <c r="E137" s="43" t="s">
        <v>452</v>
      </c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150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34444</v>
      </c>
      <c r="D144" s="26">
        <f>SUM(D4:D143)</f>
        <v>53513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41013-EAB6-4008-A4B2-4CF33DF4657F}">
  <dimension ref="A1:G144"/>
  <sheetViews>
    <sheetView workbookViewId="0">
      <selection activeCell="D86" sqref="D8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453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1100*6</f>
        <v>6600</v>
      </c>
      <c r="D5" s="11">
        <v>5184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1000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120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240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>
        <v>4000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>
        <v>3456</v>
      </c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f>800*2</f>
        <v>1600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1008</v>
      </c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4"/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>
        <v>800</v>
      </c>
      <c r="E134" s="43" t="s">
        <v>452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451</v>
      </c>
      <c r="B137" s="12"/>
      <c r="C137" s="14"/>
      <c r="D137" s="10"/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132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32644</v>
      </c>
      <c r="D144" s="26">
        <f>SUM(D4:D143)</f>
        <v>59664</v>
      </c>
      <c r="E144" s="43"/>
    </row>
  </sheetData>
  <mergeCells count="13">
    <mergeCell ref="A94:D94"/>
    <mergeCell ref="A1:C1"/>
    <mergeCell ref="A3:D3"/>
    <mergeCell ref="A25:D25"/>
    <mergeCell ref="A60:D60"/>
    <mergeCell ref="A76:D76"/>
    <mergeCell ref="A138:D138"/>
    <mergeCell ref="A103:D103"/>
    <mergeCell ref="A106:D106"/>
    <mergeCell ref="A119:D119"/>
    <mergeCell ref="A123:D123"/>
    <mergeCell ref="A128:D128"/>
    <mergeCell ref="A131:D131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16EAB-6993-4BAC-93BB-7A7538FA0BAE}">
  <dimension ref="A1:G144"/>
  <sheetViews>
    <sheetView topLeftCell="A125" workbookViewId="0">
      <selection activeCell="E138" sqref="E1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454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1750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1500</v>
      </c>
      <c r="D24" s="11">
        <v>1728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1200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120*5</f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f>6*176</f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2500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300</v>
      </c>
      <c r="D58" s="11">
        <v>700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1000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>
        <v>1000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1600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1500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3500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1600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/>
      <c r="D102" s="111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>
      <c r="A105" s="28" t="s">
        <v>43</v>
      </c>
      <c r="B105" s="28" t="s">
        <v>44</v>
      </c>
      <c r="C105" s="10"/>
      <c r="D105" s="11">
        <v>3920</v>
      </c>
      <c r="E105" s="43"/>
      <c r="G105">
        <v>1886</v>
      </c>
    </row>
    <row r="106" spans="1:7" ht="21">
      <c r="A106" s="116" t="str">
        <f>'[2]STOCK DETAILS-23.08.2023'!B100</f>
        <v>OTHER</v>
      </c>
      <c r="B106" s="117"/>
      <c r="C106" s="117"/>
      <c r="D106" s="118"/>
      <c r="E106" s="43"/>
    </row>
    <row r="107" spans="1:7" ht="26">
      <c r="A107" s="39" t="s">
        <v>191</v>
      </c>
      <c r="B107" s="28" t="s">
        <v>192</v>
      </c>
      <c r="C107" s="14"/>
      <c r="D107" s="11"/>
      <c r="E107" s="43"/>
    </row>
    <row r="108" spans="1:7" ht="23.5">
      <c r="A108" s="28" t="s">
        <v>193</v>
      </c>
      <c r="B108" s="28" t="s">
        <v>194</v>
      </c>
      <c r="C108" s="14"/>
      <c r="D108" s="11"/>
      <c r="E108" s="43"/>
    </row>
    <row r="109" spans="1:7" ht="23.5">
      <c r="A109" s="28" t="s">
        <v>195</v>
      </c>
      <c r="B109" s="28" t="s">
        <v>196</v>
      </c>
      <c r="C109" s="11">
        <v>500</v>
      </c>
      <c r="D109" s="11"/>
      <c r="E109" s="43"/>
    </row>
    <row r="110" spans="1:7" ht="23.5">
      <c r="A110" s="28" t="s">
        <v>197</v>
      </c>
      <c r="B110" s="28" t="s">
        <v>198</v>
      </c>
      <c r="C110" s="11"/>
      <c r="D110" s="11"/>
      <c r="E110" s="43"/>
    </row>
    <row r="111" spans="1:7" ht="23.5">
      <c r="A111" s="28" t="s">
        <v>199</v>
      </c>
      <c r="B111" s="28" t="s">
        <v>200</v>
      </c>
      <c r="C111" s="11"/>
      <c r="D111" s="11">
        <v>420</v>
      </c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>
      <c r="A122" s="28" t="s">
        <v>201</v>
      </c>
      <c r="B122" s="28"/>
      <c r="C122" s="114"/>
      <c r="D122" s="11"/>
      <c r="E122" s="43"/>
    </row>
    <row r="123" spans="1:5" ht="2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>
      <c r="A124" s="41" t="s">
        <v>212</v>
      </c>
      <c r="B124" s="42" t="s">
        <v>42</v>
      </c>
      <c r="C124" s="14"/>
      <c r="D124" s="111"/>
      <c r="E124" s="43"/>
    </row>
    <row r="125" spans="1:5" ht="23.5">
      <c r="A125" s="41" t="s">
        <v>213</v>
      </c>
      <c r="B125" s="42" t="s">
        <v>46</v>
      </c>
      <c r="C125" s="14"/>
      <c r="D125" s="111"/>
      <c r="E125" s="43"/>
    </row>
    <row r="126" spans="1:5" ht="23.5">
      <c r="A126" s="28" t="s">
        <v>214</v>
      </c>
      <c r="B126" s="28" t="s">
        <v>215</v>
      </c>
      <c r="C126" s="10"/>
      <c r="D126" s="111"/>
      <c r="E126" s="43"/>
    </row>
    <row r="127" spans="1:5" ht="23.5">
      <c r="A127" s="28" t="s">
        <v>216</v>
      </c>
      <c r="B127" s="28" t="s">
        <v>40</v>
      </c>
      <c r="C127" s="14"/>
      <c r="D127" s="111"/>
      <c r="E127" s="43"/>
    </row>
    <row r="128" spans="1:5" ht="21">
      <c r="A128" s="121" t="s">
        <v>11</v>
      </c>
      <c r="B128" s="122"/>
      <c r="C128" s="122"/>
      <c r="D128" s="123"/>
      <c r="E128" s="43"/>
    </row>
    <row r="129" spans="1:5" ht="23.5">
      <c r="A129" s="12" t="s">
        <v>12</v>
      </c>
      <c r="B129" s="112"/>
      <c r="C129" s="10"/>
      <c r="D129" s="113"/>
      <c r="E129" s="43"/>
    </row>
    <row r="130" spans="1:5" ht="21">
      <c r="C130" s="14"/>
      <c r="E130" s="43"/>
    </row>
    <row r="131" spans="1:5" ht="21">
      <c r="A131" s="121" t="s">
        <v>13</v>
      </c>
      <c r="B131" s="122"/>
      <c r="C131" s="122"/>
      <c r="D131" s="123"/>
      <c r="E131" s="43"/>
    </row>
    <row r="132" spans="1:5" ht="24" hidden="1" thickBot="1">
      <c r="A132" s="17" t="s">
        <v>223</v>
      </c>
      <c r="B132" s="18"/>
      <c r="C132" s="19"/>
      <c r="D132" s="11"/>
      <c r="E132" s="43"/>
    </row>
    <row r="133" spans="1:5" ht="23.5" hidden="1">
      <c r="A133" s="21" t="s">
        <v>224</v>
      </c>
      <c r="B133" s="22"/>
      <c r="C133" s="23"/>
      <c r="D133" s="45"/>
      <c r="E133" s="43"/>
    </row>
    <row r="134" spans="1:5" ht="23.5">
      <c r="A134" s="12" t="s">
        <v>238</v>
      </c>
      <c r="B134" s="12"/>
      <c r="C134" s="14"/>
      <c r="D134" s="10"/>
      <c r="E134" s="43"/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>
        <v>518</v>
      </c>
      <c r="E136" s="43" t="s">
        <v>452</v>
      </c>
    </row>
    <row r="137" spans="1:5" ht="23.5">
      <c r="A137" s="12" t="s">
        <v>455</v>
      </c>
      <c r="B137" s="12"/>
      <c r="C137" s="14"/>
      <c r="D137" s="10">
        <v>150</v>
      </c>
      <c r="E137" s="43"/>
    </row>
    <row r="138" spans="1:5" ht="21">
      <c r="A138" s="121" t="s">
        <v>432</v>
      </c>
      <c r="B138" s="122"/>
      <c r="C138" s="122"/>
      <c r="D138" s="123"/>
      <c r="E138" s="43"/>
    </row>
    <row r="139" spans="1:5" ht="23.5">
      <c r="A139" s="12" t="s">
        <v>394</v>
      </c>
      <c r="B139" s="12"/>
      <c r="C139" s="14"/>
      <c r="D139" s="10">
        <v>1000</v>
      </c>
      <c r="E139" s="43"/>
    </row>
    <row r="140" spans="1:5" ht="23.5">
      <c r="A140" s="12" t="s">
        <v>260</v>
      </c>
      <c r="B140" s="12" t="s">
        <v>241</v>
      </c>
      <c r="C140" s="14"/>
      <c r="D140" s="10"/>
      <c r="E140" s="43"/>
    </row>
    <row r="141" spans="1:5" ht="23.5">
      <c r="A141" s="12" t="s">
        <v>239</v>
      </c>
      <c r="B141" s="12" t="s">
        <v>241</v>
      </c>
      <c r="C141" s="14"/>
      <c r="D141" s="10"/>
      <c r="E141" s="43"/>
    </row>
    <row r="142" spans="1:5" ht="23.5">
      <c r="A142" s="12" t="s">
        <v>433</v>
      </c>
      <c r="B142" s="12" t="s">
        <v>441</v>
      </c>
      <c r="C142" s="14"/>
      <c r="D142" s="10">
        <v>132</v>
      </c>
      <c r="E142" s="43" t="s">
        <v>27</v>
      </c>
    </row>
    <row r="143" spans="1:5" ht="23.5">
      <c r="A143" s="12" t="s">
        <v>240</v>
      </c>
      <c r="B143" s="12" t="s">
        <v>241</v>
      </c>
      <c r="C143" s="14"/>
      <c r="D143" s="10"/>
      <c r="E143" s="43"/>
    </row>
    <row r="144" spans="1:5" ht="19.5" customHeight="1">
      <c r="A144" s="25" t="s">
        <v>15</v>
      </c>
      <c r="B144" s="25"/>
      <c r="C144" s="26">
        <f>SUM(C4:C141)</f>
        <v>34200</v>
      </c>
      <c r="D144" s="26">
        <f>SUM(D4:D143)</f>
        <v>54150</v>
      </c>
      <c r="E144" s="43"/>
    </row>
  </sheetData>
  <mergeCells count="13">
    <mergeCell ref="A138:D138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6F5C5-C425-4993-87E8-7C36B2D21FBA}">
  <dimension ref="A1:G145"/>
  <sheetViews>
    <sheetView topLeftCell="A135" workbookViewId="0">
      <selection activeCell="D102" sqref="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1700</v>
      </c>
      <c r="D24" s="11">
        <v>1728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120*5</f>
        <v>600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800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530</v>
      </c>
      <c r="E42" s="43" t="s">
        <v>440</v>
      </c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>
        <v>500</v>
      </c>
      <c r="E44" s="43" t="s">
        <v>459</v>
      </c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1700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300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15"/>
      <c r="D67" s="27"/>
      <c r="E67" s="44" t="s">
        <v>457</v>
      </c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320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320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1800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2000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11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11"/>
      <c r="E96" s="43"/>
    </row>
    <row r="97" spans="1:7" ht="23.5" hidden="1">
      <c r="A97" s="31" t="s">
        <v>182</v>
      </c>
      <c r="B97" s="110" t="s">
        <v>183</v>
      </c>
      <c r="C97" s="10"/>
      <c r="D97" s="111"/>
      <c r="E97" s="43"/>
    </row>
    <row r="98" spans="1:7" ht="23.5" hidden="1">
      <c r="A98" s="31" t="s">
        <v>184</v>
      </c>
      <c r="B98" s="31" t="s">
        <v>185</v>
      </c>
      <c r="C98" s="10"/>
      <c r="D98" s="111"/>
      <c r="E98" s="43"/>
    </row>
    <row r="99" spans="1:7" ht="23.5" hidden="1">
      <c r="A99" s="31" t="s">
        <v>186</v>
      </c>
      <c r="B99" s="31" t="s">
        <v>187</v>
      </c>
      <c r="C99" s="10"/>
      <c r="D99" s="111"/>
      <c r="E99" s="43"/>
    </row>
    <row r="100" spans="1:7" ht="23.5" hidden="1">
      <c r="A100" s="31" t="s">
        <v>188</v>
      </c>
      <c r="B100" s="31" t="s">
        <v>189</v>
      </c>
      <c r="C100" s="10"/>
      <c r="D100" s="111"/>
      <c r="E100" s="43"/>
    </row>
    <row r="101" spans="1:7" ht="23.5">
      <c r="A101" s="110" t="s">
        <v>252</v>
      </c>
      <c r="B101" s="110" t="s">
        <v>392</v>
      </c>
      <c r="C101" s="10"/>
      <c r="D101" s="111"/>
      <c r="E101" s="43"/>
    </row>
    <row r="102" spans="1:7" ht="23.5">
      <c r="A102" s="110" t="s">
        <v>252</v>
      </c>
      <c r="B102" s="110" t="s">
        <v>393</v>
      </c>
      <c r="C102" s="10">
        <v>1000</v>
      </c>
      <c r="D102" s="111"/>
      <c r="E102" s="43"/>
    </row>
    <row r="103" spans="1:7" ht="23.5">
      <c r="A103" s="110" t="s">
        <v>458</v>
      </c>
      <c r="B103" s="110"/>
      <c r="C103" s="109"/>
      <c r="D103" s="111">
        <v>370</v>
      </c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1"/>
      <c r="E108" s="43"/>
    </row>
    <row r="109" spans="1:7" ht="23.5">
      <c r="A109" s="28" t="s">
        <v>193</v>
      </c>
      <c r="B109" s="28" t="s">
        <v>194</v>
      </c>
      <c r="C109" s="14"/>
      <c r="D109" s="11"/>
      <c r="E109" s="43"/>
    </row>
    <row r="110" spans="1:7" ht="23.5">
      <c r="A110" s="28" t="s">
        <v>195</v>
      </c>
      <c r="B110" s="28" t="s">
        <v>196</v>
      </c>
      <c r="C110" s="11"/>
      <c r="D110" s="11">
        <v>500</v>
      </c>
      <c r="E110" s="43"/>
    </row>
    <row r="111" spans="1:7" ht="23.5">
      <c r="A111" s="28" t="s">
        <v>197</v>
      </c>
      <c r="B111" s="28" t="s">
        <v>198</v>
      </c>
      <c r="C111" s="11"/>
      <c r="D111" s="11"/>
      <c r="E111" s="43"/>
    </row>
    <row r="112" spans="1:7" ht="23.5">
      <c r="A112" s="28" t="s">
        <v>199</v>
      </c>
      <c r="B112" s="28" t="s">
        <v>200</v>
      </c>
      <c r="C112" s="11"/>
      <c r="D112" s="11">
        <v>800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21" t="s">
        <v>11</v>
      </c>
      <c r="B129" s="122"/>
      <c r="C129" s="122"/>
      <c r="D129" s="123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21" t="s">
        <v>13</v>
      </c>
      <c r="B132" s="122"/>
      <c r="C132" s="122"/>
      <c r="D132" s="123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>
        <v>150</v>
      </c>
      <c r="E138" s="43"/>
    </row>
    <row r="139" spans="1:5" ht="21">
      <c r="A139" s="121" t="s">
        <v>432</v>
      </c>
      <c r="B139" s="122"/>
      <c r="C139" s="122"/>
      <c r="D139" s="123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>
        <v>132</v>
      </c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33900</v>
      </c>
      <c r="D145" s="26">
        <f>SUM(D4:D144)</f>
        <v>44436</v>
      </c>
      <c r="E145" s="43"/>
    </row>
  </sheetData>
  <mergeCells count="13">
    <mergeCell ref="A139:D139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FD483-0E10-4851-AA42-A21192E2DA39}">
  <dimension ref="A1:G145"/>
  <sheetViews>
    <sheetView topLeftCell="A104" workbookViewId="0">
      <selection activeCell="F124" sqref="F1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460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/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4000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750</v>
      </c>
      <c r="D24" s="11">
        <v>864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600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>
        <v>800</v>
      </c>
      <c r="E44" s="43" t="s">
        <v>459</v>
      </c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200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600</v>
      </c>
      <c r="E67" s="10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400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400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2450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4000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600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21" t="s">
        <v>11</v>
      </c>
      <c r="B129" s="122"/>
      <c r="C129" s="122"/>
      <c r="D129" s="123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21" t="s">
        <v>13</v>
      </c>
      <c r="B132" s="122"/>
      <c r="C132" s="122"/>
      <c r="D132" s="123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>
        <v>150</v>
      </c>
      <c r="E138" s="43"/>
    </row>
    <row r="139" spans="1:5" ht="21">
      <c r="A139" s="121" t="s">
        <v>432</v>
      </c>
      <c r="B139" s="122"/>
      <c r="C139" s="122"/>
      <c r="D139" s="123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/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37050</v>
      </c>
      <c r="D145" s="26">
        <f>SUM(D4:D144)</f>
        <v>48772</v>
      </c>
      <c r="E145" s="43"/>
    </row>
  </sheetData>
  <mergeCells count="13">
    <mergeCell ref="A94:D94"/>
    <mergeCell ref="A1:C1"/>
    <mergeCell ref="A3:D3"/>
    <mergeCell ref="A25:D25"/>
    <mergeCell ref="A60:D60"/>
    <mergeCell ref="A76:D76"/>
    <mergeCell ref="A139:D139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A7001-2BE1-4169-A6E2-BA9D0C3A7F96}">
  <dimension ref="A1:G145"/>
  <sheetViews>
    <sheetView topLeftCell="A96" workbookViewId="0">
      <selection activeCell="E104" sqref="E10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10000</v>
      </c>
      <c r="D11" s="10"/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350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1100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560</v>
      </c>
      <c r="E67" s="10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1500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1500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400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50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50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11"/>
      <c r="E128" s="43"/>
    </row>
    <row r="129" spans="1:5" ht="21">
      <c r="A129" s="121" t="s">
        <v>11</v>
      </c>
      <c r="B129" s="122"/>
      <c r="C129" s="122"/>
      <c r="D129" s="123"/>
      <c r="E129" s="43"/>
    </row>
    <row r="130" spans="1:5" ht="23.5">
      <c r="A130" s="12" t="s">
        <v>12</v>
      </c>
      <c r="B130" s="112"/>
      <c r="C130" s="10"/>
      <c r="D130" s="113"/>
      <c r="E130" s="43"/>
    </row>
    <row r="131" spans="1:5" ht="21">
      <c r="C131" s="14"/>
      <c r="E131" s="43"/>
    </row>
    <row r="132" spans="1:5" ht="21">
      <c r="A132" s="121" t="s">
        <v>13</v>
      </c>
      <c r="B132" s="122"/>
      <c r="C132" s="122"/>
      <c r="D132" s="123"/>
      <c r="E132" s="43"/>
    </row>
    <row r="133" spans="1:5" ht="24" hidden="1" thickBot="1">
      <c r="A133" s="17" t="s">
        <v>223</v>
      </c>
      <c r="B133" s="18"/>
      <c r="C133" s="19"/>
      <c r="D133" s="11"/>
      <c r="E133" s="43"/>
    </row>
    <row r="134" spans="1:5" ht="23.5" hidden="1">
      <c r="A134" s="21" t="s">
        <v>224</v>
      </c>
      <c r="B134" s="22"/>
      <c r="C134" s="23"/>
      <c r="D134" s="45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1">
      <c r="A139" s="121" t="s">
        <v>432</v>
      </c>
      <c r="B139" s="122"/>
      <c r="C139" s="122"/>
      <c r="D139" s="123"/>
      <c r="E139" s="43"/>
    </row>
    <row r="140" spans="1:5" ht="23.5">
      <c r="A140" s="12" t="s">
        <v>394</v>
      </c>
      <c r="B140" s="12"/>
      <c r="C140" s="14"/>
      <c r="D140" s="10">
        <v>500</v>
      </c>
      <c r="E140" s="43"/>
    </row>
    <row r="141" spans="1:5" ht="23.5">
      <c r="A141" s="12" t="s">
        <v>260</v>
      </c>
      <c r="B141" s="12" t="s">
        <v>241</v>
      </c>
      <c r="C141" s="14"/>
      <c r="D141" s="10"/>
      <c r="E141" s="43"/>
    </row>
    <row r="142" spans="1:5" ht="23.5">
      <c r="A142" s="12" t="s">
        <v>239</v>
      </c>
      <c r="B142" s="12" t="s">
        <v>241</v>
      </c>
      <c r="C142" s="14"/>
      <c r="D142" s="10"/>
      <c r="E142" s="43"/>
    </row>
    <row r="143" spans="1:5" ht="23.5">
      <c r="A143" s="12" t="s">
        <v>433</v>
      </c>
      <c r="B143" s="12" t="s">
        <v>441</v>
      </c>
      <c r="C143" s="14"/>
      <c r="D143" s="10"/>
      <c r="E143" s="43" t="s">
        <v>27</v>
      </c>
    </row>
    <row r="144" spans="1:5" ht="23.5">
      <c r="A144" s="12" t="s">
        <v>240</v>
      </c>
      <c r="B144" s="12" t="s">
        <v>241</v>
      </c>
      <c r="C144" s="14"/>
      <c r="D144" s="10"/>
      <c r="E144" s="43"/>
    </row>
    <row r="145" spans="1:5" ht="19.5" customHeight="1">
      <c r="A145" s="25" t="s">
        <v>15</v>
      </c>
      <c r="B145" s="25"/>
      <c r="C145" s="26">
        <f>SUM(C4:C142)</f>
        <v>34150</v>
      </c>
      <c r="D145" s="26">
        <f>SUM(D4:D144)</f>
        <v>46752</v>
      </c>
      <c r="E145" s="43"/>
    </row>
  </sheetData>
  <mergeCells count="13">
    <mergeCell ref="A139:D139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B5CE-27A0-4441-94B0-C90D410F8B4B}">
  <dimension ref="A1:G146"/>
  <sheetViews>
    <sheetView topLeftCell="A106" workbookViewId="0">
      <selection activeCell="C137" sqref="C1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10000</v>
      </c>
      <c r="D5" s="11">
        <v>8000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10000</v>
      </c>
      <c r="D11" s="10"/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800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600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300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500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800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1600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1500</v>
      </c>
      <c r="D78" s="11">
        <v>720</v>
      </c>
      <c r="E78" s="43"/>
      <c r="G78">
        <v>700</v>
      </c>
    </row>
    <row r="79" spans="1:7" ht="23.5">
      <c r="A79" s="34" t="s">
        <v>161</v>
      </c>
      <c r="B79" s="35" t="s">
        <v>162</v>
      </c>
      <c r="C79" s="10">
        <v>3000</v>
      </c>
      <c r="D79" s="11">
        <v>1600</v>
      </c>
      <c r="E79" s="43"/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/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/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/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2400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/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>
        <v>400</v>
      </c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/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400</v>
      </c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910</v>
      </c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1000</v>
      </c>
      <c r="E141" s="43"/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400</v>
      </c>
      <c r="E144" s="43" t="s">
        <v>27</v>
      </c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40600</v>
      </c>
      <c r="D146" s="26">
        <f>SUM(D4:D145)</f>
        <v>49772</v>
      </c>
      <c r="E146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C786-ED32-499F-A2FA-D8B0D7BE020C}">
  <dimension ref="A1:G134"/>
  <sheetViews>
    <sheetView topLeftCell="A91" workbookViewId="0">
      <selection activeCell="D100" sqref="D100:D10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19" t="s">
        <v>0</v>
      </c>
      <c r="B1" s="120"/>
      <c r="C1" s="120"/>
      <c r="D1" s="1" t="s">
        <v>244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'[1]STOCK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>
        <v>240</v>
      </c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>
        <f>7*250</f>
        <v>1750</v>
      </c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f>400+400</f>
        <v>800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'[1]STOCK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'[1]STOCK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'[1]STOCK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>
        <v>1200</v>
      </c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'[1]STOCK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'[1]STOCK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1">
        <v>200</v>
      </c>
      <c r="E100" s="43"/>
    </row>
    <row r="101" spans="1:7" ht="23.5">
      <c r="A101" s="28" t="s">
        <v>193</v>
      </c>
      <c r="B101" s="28" t="s">
        <v>194</v>
      </c>
      <c r="C101" s="14"/>
      <c r="D101" s="11">
        <v>350</v>
      </c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4"/>
      <c r="D103" s="11">
        <v>250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'[1]STOCK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'[1]STOCK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>
        <v>1960</v>
      </c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34272</v>
      </c>
      <c r="D134" s="26">
        <f>SUM(D4:D133)</f>
        <v>53448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3CF6A-1F3B-4FB4-A37F-646871E2B178}">
  <dimension ref="A1:G146"/>
  <sheetViews>
    <sheetView topLeftCell="A31" workbookViewId="0">
      <selection activeCell="J37" sqref="J3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 t="s">
        <v>462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>
        <v>1500</v>
      </c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468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4680</v>
      </c>
      <c r="E38" s="43" t="s">
        <v>462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800</v>
      </c>
      <c r="E40" s="43" t="s">
        <v>468</v>
      </c>
      <c r="G40">
        <v>200</v>
      </c>
    </row>
    <row r="41" spans="1:7" ht="23.5">
      <c r="A41" s="31" t="s">
        <v>97</v>
      </c>
      <c r="B41" s="28" t="s">
        <v>98</v>
      </c>
      <c r="C41" s="10">
        <v>400</v>
      </c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1000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>
        <v>500</v>
      </c>
      <c r="E54" s="43" t="s">
        <v>462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 t="s">
        <v>462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 t="s">
        <v>462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160</v>
      </c>
      <c r="E70" s="43" t="s">
        <v>462</v>
      </c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160</v>
      </c>
      <c r="E71" s="43" t="s">
        <v>462</v>
      </c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400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400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2000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1820</v>
      </c>
      <c r="D92" s="10">
        <v>7700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>
        <v>300</v>
      </c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>
        <v>200</v>
      </c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14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300</v>
      </c>
      <c r="E144" s="43" t="s">
        <v>27</v>
      </c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30520</v>
      </c>
      <c r="D146" s="26">
        <f>SUM(D4:D145)</f>
        <v>61454</v>
      </c>
      <c r="E146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918F6-E674-48E7-990E-BDD08AB9E02C}">
  <dimension ref="A1:G146"/>
  <sheetViews>
    <sheetView topLeftCell="A132" workbookViewId="0">
      <selection activeCell="D144" sqref="D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>
        <v>864</v>
      </c>
      <c r="E24" s="43" t="s">
        <v>462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>
        <v>1500</v>
      </c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1500</v>
      </c>
      <c r="E37" s="43" t="s">
        <v>468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462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600</v>
      </c>
      <c r="E39" s="43" t="s">
        <v>468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400</v>
      </c>
      <c r="E40" s="43" t="s">
        <v>468</v>
      </c>
      <c r="G40">
        <v>200</v>
      </c>
    </row>
    <row r="41" spans="1:7" ht="23.5">
      <c r="A41" s="31" t="s">
        <v>97</v>
      </c>
      <c r="B41" s="28" t="s">
        <v>98</v>
      </c>
      <c r="C41" s="10">
        <v>400</v>
      </c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 t="s">
        <v>462</v>
      </c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 t="s">
        <v>462</v>
      </c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2000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1600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1820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>
        <v>300</v>
      </c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500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f>500+800</f>
        <v>1300</v>
      </c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32320</v>
      </c>
      <c r="D146" s="26">
        <f>SUM(D4:D145)</f>
        <v>52404</v>
      </c>
      <c r="E146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3EEC8-829A-4117-A381-B0B35FE32CAC}">
  <dimension ref="A1:G146"/>
  <sheetViews>
    <sheetView topLeftCell="A126" workbookViewId="0">
      <selection activeCell="E144" sqref="E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4200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2200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4000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2400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800</v>
      </c>
      <c r="E39" s="43" t="s">
        <v>459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 t="s">
        <v>468</v>
      </c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480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480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v>800</v>
      </c>
      <c r="E95" s="43" t="s">
        <v>468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>
        <v>500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f>500+800</f>
        <v>1300</v>
      </c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>
        <v>458</v>
      </c>
      <c r="E138" s="43"/>
    </row>
    <row r="139" spans="1:5" ht="23.5">
      <c r="A139" s="12" t="s">
        <v>466</v>
      </c>
      <c r="B139" s="12"/>
      <c r="C139" s="14"/>
      <c r="D139" s="10">
        <v>1000</v>
      </c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34800</v>
      </c>
      <c r="D146" s="26">
        <f>SUM(D4:D145)</f>
        <v>51728</v>
      </c>
      <c r="E146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6AF0-79CC-405F-BF99-887282D39B6F}">
  <dimension ref="A1:G146"/>
  <sheetViews>
    <sheetView workbookViewId="0">
      <selection activeCell="A107" sqref="A107:D10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/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8000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2400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750</v>
      </c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>
        <v>600</v>
      </c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 t="s">
        <v>468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500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>
        <v>700</v>
      </c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>
        <v>2000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720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>
        <v>1500</v>
      </c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2700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3200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28" t="s">
        <v>178</v>
      </c>
      <c r="B95" s="31" t="s">
        <v>179</v>
      </c>
      <c r="C95" s="10"/>
      <c r="D95" s="10">
        <f>8*216</f>
        <v>1728</v>
      </c>
      <c r="E95" s="43" t="s">
        <v>217</v>
      </c>
      <c r="G95">
        <v>400</v>
      </c>
    </row>
    <row r="96" spans="1:7" ht="23.5">
      <c r="A96" s="31" t="s">
        <v>180</v>
      </c>
      <c r="B96" s="31" t="s">
        <v>181</v>
      </c>
      <c r="C96" s="10"/>
      <c r="D96" s="10"/>
      <c r="E96" s="43"/>
    </row>
    <row r="97" spans="1:7" ht="23.5" hidden="1">
      <c r="A97" s="31" t="s">
        <v>182</v>
      </c>
      <c r="B97" s="110" t="s">
        <v>183</v>
      </c>
      <c r="C97" s="10"/>
      <c r="D97" s="10"/>
      <c r="E97" s="43"/>
    </row>
    <row r="98" spans="1:7" ht="23.5" hidden="1">
      <c r="A98" s="31" t="s">
        <v>184</v>
      </c>
      <c r="B98" s="31" t="s">
        <v>185</v>
      </c>
      <c r="C98" s="10"/>
      <c r="D98" s="10"/>
      <c r="E98" s="43"/>
    </row>
    <row r="99" spans="1:7" ht="23.5" hidden="1">
      <c r="A99" s="31" t="s">
        <v>186</v>
      </c>
      <c r="B99" s="31" t="s">
        <v>187</v>
      </c>
      <c r="C99" s="10"/>
      <c r="D99" s="10"/>
      <c r="E99" s="43"/>
    </row>
    <row r="100" spans="1:7" ht="23.5" hidden="1">
      <c r="A100" s="31" t="s">
        <v>188</v>
      </c>
      <c r="B100" s="31" t="s">
        <v>189</v>
      </c>
      <c r="C100" s="10"/>
      <c r="D100" s="10"/>
      <c r="E100" s="43"/>
    </row>
    <row r="101" spans="1:7" ht="23.5">
      <c r="A101" s="110" t="s">
        <v>252</v>
      </c>
      <c r="B101" s="110" t="s">
        <v>392</v>
      </c>
      <c r="C101" s="10"/>
      <c r="D101" s="10"/>
      <c r="E101" s="43"/>
    </row>
    <row r="102" spans="1:7" ht="23.5">
      <c r="A102" s="110" t="s">
        <v>252</v>
      </c>
      <c r="B102" s="110" t="s">
        <v>393</v>
      </c>
      <c r="C102" s="10"/>
      <c r="D102" s="10"/>
      <c r="E102" s="43"/>
    </row>
    <row r="103" spans="1:7" ht="23.5">
      <c r="A103" s="110" t="s">
        <v>458</v>
      </c>
      <c r="B103" s="110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>
        <v>300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200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19.5" customHeight="1">
      <c r="A146" s="25" t="s">
        <v>15</v>
      </c>
      <c r="B146" s="25"/>
      <c r="C146" s="26">
        <f>SUM(C4:C143)</f>
        <v>22000</v>
      </c>
      <c r="D146" s="26">
        <f>SUM(D4:D145)</f>
        <v>44624</v>
      </c>
      <c r="E146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F2AE6-4CEB-437F-AC12-191792473ED1}">
  <dimension ref="A1:G147"/>
  <sheetViews>
    <sheetView topLeftCell="A93" workbookViewId="0">
      <selection activeCell="G144" sqref="G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6600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10000</v>
      </c>
      <c r="D5" s="11">
        <v>6000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1000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5000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2000+2000</f>
        <v>4000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600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1400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100</v>
      </c>
      <c r="E53" s="43"/>
    </row>
    <row r="54" spans="1:7" ht="26">
      <c r="A54" s="32" t="s">
        <v>123</v>
      </c>
      <c r="B54" s="28" t="s">
        <v>124</v>
      </c>
      <c r="C54" s="10"/>
      <c r="D54" s="11">
        <v>300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 t="s">
        <v>462</v>
      </c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240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240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>
        <v>160</v>
      </c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>
        <v>1000</v>
      </c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3000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>
        <v>1000</v>
      </c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3000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500</v>
      </c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>
        <v>3000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1728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100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100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3000</v>
      </c>
      <c r="E146" s="43" t="s">
        <v>474</v>
      </c>
    </row>
    <row r="147" spans="1:5" ht="19.5" customHeight="1">
      <c r="A147" s="25" t="s">
        <v>15</v>
      </c>
      <c r="B147" s="25"/>
      <c r="C147" s="26">
        <f>SUM(C4:C143)</f>
        <v>32300</v>
      </c>
      <c r="D147" s="26">
        <f>SUM(D4:D145)</f>
        <v>51218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0292C-7BD4-45E4-9E43-FD3F46ABEF63}">
  <dimension ref="A1:G147"/>
  <sheetViews>
    <sheetView topLeftCell="A126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8000</v>
      </c>
      <c r="D5" s="11">
        <v>6000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5000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3456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4500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>
        <v>100</v>
      </c>
      <c r="E39" s="43" t="s">
        <v>217</v>
      </c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500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 t="s">
        <v>462</v>
      </c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500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240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240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240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560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560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2700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3000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/>
      <c r="E88" s="43"/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1728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300</v>
      </c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100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800</v>
      </c>
      <c r="E146" s="43" t="s">
        <v>474</v>
      </c>
    </row>
    <row r="147" spans="1:5" ht="19.5" customHeight="1">
      <c r="A147" s="25" t="s">
        <v>15</v>
      </c>
      <c r="B147" s="25"/>
      <c r="C147" s="26">
        <f>SUM(C4:C143)</f>
        <v>29050</v>
      </c>
      <c r="D147" s="26">
        <f>SUM(D4:D145)</f>
        <v>47630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5BCB-6837-492B-A8DD-A960B4A3D424}">
  <dimension ref="A1:G147"/>
  <sheetViews>
    <sheetView topLeftCell="A138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6600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6800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3456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f>176*6</f>
        <v>1056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1500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2300</v>
      </c>
      <c r="D58" s="11">
        <v>1000</v>
      </c>
      <c r="E58" s="43" t="s">
        <v>468</v>
      </c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1600</v>
      </c>
      <c r="D92" s="10">
        <v>2000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600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>
        <v>500</v>
      </c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>
        <v>450</v>
      </c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>
        <v>500</v>
      </c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170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1000</v>
      </c>
      <c r="E146" s="43"/>
    </row>
    <row r="147" spans="1:5" ht="19.5" customHeight="1">
      <c r="A147" s="25" t="s">
        <v>15</v>
      </c>
      <c r="B147" s="25"/>
      <c r="C147" s="26">
        <f>SUM(C4:C143)</f>
        <v>30200</v>
      </c>
      <c r="D147" s="26">
        <f>SUM(D4:D145)</f>
        <v>50532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504FC-6AFE-40FE-81D9-A5DDEB04E13C}">
  <dimension ref="A1:G147"/>
  <sheetViews>
    <sheetView topLeftCell="A135" workbookViewId="0">
      <selection activeCell="D111" sqref="D1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900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>
        <v>300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1500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600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2300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>
        <v>160</v>
      </c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>
        <v>160</v>
      </c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1500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>
        <v>150</v>
      </c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>
        <v>150</v>
      </c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200</v>
      </c>
      <c r="D111" s="10">
        <v>600</v>
      </c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>
        <v>300</v>
      </c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50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2000</v>
      </c>
      <c r="E146" s="43"/>
    </row>
    <row r="147" spans="1:5" ht="19.5" customHeight="1">
      <c r="A147" s="25" t="s">
        <v>15</v>
      </c>
      <c r="B147" s="25"/>
      <c r="C147" s="26">
        <f>SUM(C4:C143)</f>
        <v>25400</v>
      </c>
      <c r="D147" s="26">
        <f>SUM(D4:D145)</f>
        <v>44382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484C2-1C21-4BF5-B960-4D3DDCB75106}">
  <dimension ref="A1:G147"/>
  <sheetViews>
    <sheetView topLeftCell="A138" workbookViewId="0">
      <selection activeCell="F144" sqref="F1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3400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2592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1500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1500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500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1050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/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4320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 t="s">
        <v>468</v>
      </c>
    </row>
    <row r="109" spans="1:7" ht="23.5">
      <c r="A109" s="28" t="s">
        <v>193</v>
      </c>
      <c r="B109" s="28" t="s">
        <v>194</v>
      </c>
      <c r="C109" s="14"/>
      <c r="D109" s="10"/>
      <c r="E109" s="43" t="s">
        <v>468</v>
      </c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>
        <v>200</v>
      </c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 t="s">
        <v>462</v>
      </c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4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4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>
        <v>50</v>
      </c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2000</v>
      </c>
      <c r="E146" s="43"/>
    </row>
    <row r="147" spans="1:5" ht="19.5" customHeight="1">
      <c r="A147" s="25" t="s">
        <v>15</v>
      </c>
      <c r="B147" s="25"/>
      <c r="C147" s="26">
        <f>SUM(C4:C143)</f>
        <v>25600</v>
      </c>
      <c r="D147" s="26">
        <f>SUM(D4:D145)</f>
        <v>40826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F3C43-1E38-4A0E-9BAE-1D2DB2F8F794}">
  <dimension ref="A1:G147"/>
  <sheetViews>
    <sheetView topLeftCell="A135" workbookViewId="0">
      <selection activeCell="E109" sqref="E10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10200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960</v>
      </c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>
        <v>525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4224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900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400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2200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1000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2300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1500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1960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>
        <v>170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>
        <v>560</v>
      </c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0">
        <v>700</v>
      </c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700</v>
      </c>
      <c r="E146" s="43"/>
    </row>
    <row r="147" spans="1:5" ht="19.5" customHeight="1">
      <c r="A147" s="25" t="s">
        <v>15</v>
      </c>
      <c r="B147" s="25"/>
      <c r="C147" s="26">
        <f>SUM(C4:C143)</f>
        <v>42319</v>
      </c>
      <c r="D147" s="26">
        <f>SUM(D4:D145)</f>
        <v>39954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F7FAD-5663-464D-AE3F-5F25BFC2E57C}">
  <dimension ref="A1:G134"/>
  <sheetViews>
    <sheetView workbookViewId="0">
      <selection activeCell="E10" sqref="E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3.1796875" customWidth="1"/>
  </cols>
  <sheetData>
    <row r="1" spans="1:7" ht="18" customHeight="1">
      <c r="A1" s="119" t="s">
        <v>0</v>
      </c>
      <c r="B1" s="120"/>
      <c r="C1" s="120"/>
      <c r="D1" s="1" t="s">
        <v>245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'[2]STOCK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'[2]STOCK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'[2]STOCK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'[2]STOCK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'[2]STOCK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'[2]STOCK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1">
        <v>200</v>
      </c>
      <c r="E100" s="43"/>
    </row>
    <row r="101" spans="1:7" ht="23.5">
      <c r="A101" s="28" t="s">
        <v>193</v>
      </c>
      <c r="B101" s="28" t="s">
        <v>194</v>
      </c>
      <c r="C101" s="14"/>
      <c r="D101" s="11">
        <v>350</v>
      </c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250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'[2]STOCK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'[2]STOCK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>
        <v>1960</v>
      </c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217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46798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284D-3B9A-4C66-8F92-C7E2AF3C102D}">
  <dimension ref="A1:G147"/>
  <sheetViews>
    <sheetView topLeftCell="A7" workbookViewId="0">
      <selection activeCell="C11" sqref="C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864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10200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960</v>
      </c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>
        <v>525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4224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900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>
        <v>400</v>
      </c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2200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1500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>
        <v>120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2000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1000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2300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1400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1500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>
        <v>2592</v>
      </c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1960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>
        <v>170</v>
      </c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>
        <v>560</v>
      </c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455</v>
      </c>
      <c r="B138" s="12"/>
      <c r="C138" s="14"/>
      <c r="D138" s="10"/>
      <c r="E138" s="43"/>
    </row>
    <row r="139" spans="1:5" ht="23.5">
      <c r="A139" s="12" t="s">
        <v>466</v>
      </c>
      <c r="B139" s="12"/>
      <c r="C139" s="10">
        <v>700</v>
      </c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/>
      <c r="E145" s="43"/>
    </row>
    <row r="146" spans="1:5" ht="23.5">
      <c r="A146" s="12" t="s">
        <v>472</v>
      </c>
      <c r="B146" s="12"/>
      <c r="C146" s="14"/>
      <c r="D146" s="10">
        <v>700</v>
      </c>
      <c r="E146" s="43"/>
    </row>
    <row r="147" spans="1:5" ht="19.5" customHeight="1">
      <c r="A147" s="25" t="s">
        <v>15</v>
      </c>
      <c r="B147" s="25"/>
      <c r="C147" s="26">
        <f>SUM(C4:C143)</f>
        <v>42319</v>
      </c>
      <c r="D147" s="26">
        <f>SUM(D4:D145)</f>
        <v>39954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AB3A1-E581-45FF-99C2-003066D56DC8}">
  <dimension ref="A1:G147"/>
  <sheetViews>
    <sheetView topLeftCell="A129" workbookViewId="0">
      <selection activeCell="C127" sqref="C12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4320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1200</v>
      </c>
      <c r="D6" s="11">
        <v>1728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7000</v>
      </c>
      <c r="D11" s="10">
        <v>3920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1500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500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1000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f>120*3</f>
        <v>360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120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>
        <v>500</v>
      </c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/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240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240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1000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1100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2800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5000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>
        <v>3920</v>
      </c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>
        <v>1728</v>
      </c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>
        <v>410</v>
      </c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800</v>
      </c>
      <c r="E145" s="43"/>
    </row>
    <row r="146" spans="1:5" ht="23.5">
      <c r="A146" s="12" t="s">
        <v>472</v>
      </c>
      <c r="B146" s="12"/>
      <c r="C146" s="14"/>
      <c r="D146" s="10">
        <v>3000</v>
      </c>
      <c r="E146" s="43"/>
    </row>
    <row r="147" spans="1:5" ht="19.5" customHeight="1">
      <c r="A147" s="25" t="s">
        <v>15</v>
      </c>
      <c r="B147" s="25"/>
      <c r="C147" s="26">
        <f>SUM(C4:C143)</f>
        <v>34960</v>
      </c>
      <c r="D147" s="26">
        <f>SUM(D4:D145)</f>
        <v>40864</v>
      </c>
      <c r="E147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0BF6-39B2-43F2-A93D-04854216E885}">
  <dimension ref="A1:G147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3456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/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7000</v>
      </c>
      <c r="D11" s="10">
        <v>7840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1500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2000</v>
      </c>
      <c r="D46" s="11">
        <v>2000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160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160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1300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1000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1100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2800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/>
      <c r="D92" s="10">
        <v>2400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2500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>
        <v>1728</v>
      </c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>
        <v>395</v>
      </c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500</v>
      </c>
      <c r="E145" s="43"/>
    </row>
    <row r="146" spans="1:5" ht="23.5">
      <c r="A146" s="12" t="s">
        <v>472</v>
      </c>
      <c r="B146" s="12"/>
      <c r="C146" s="14"/>
      <c r="D146" s="10">
        <v>800</v>
      </c>
      <c r="E146" s="43"/>
    </row>
    <row r="147" spans="1:5" ht="19.5" customHeight="1">
      <c r="A147" s="25" t="s">
        <v>15</v>
      </c>
      <c r="B147" s="25"/>
      <c r="C147" s="26">
        <f>SUM(C4:C143)</f>
        <v>34150</v>
      </c>
      <c r="D147" s="26">
        <f>SUM(D4:D145)</f>
        <v>46003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B9F8-6889-4CF4-AD19-69784CAE4FB4}">
  <dimension ref="A1:G147"/>
  <sheetViews>
    <sheetView topLeftCell="A135" workbookViewId="0">
      <selection activeCell="D146" sqref="D1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3456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4320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2592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7840</v>
      </c>
      <c r="E11" s="43" t="s">
        <v>464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1728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f>5*468</f>
        <v>2340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2000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600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>
        <v>320</v>
      </c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>
        <v>320</v>
      </c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1500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1440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2800+1000</f>
        <v>3800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1000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500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>
        <v>250</v>
      </c>
      <c r="D138" s="10">
        <v>395</v>
      </c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>
      <c r="A141" s="12" t="s">
        <v>394</v>
      </c>
      <c r="B141" s="12"/>
      <c r="C141" s="14"/>
      <c r="D141" s="10"/>
      <c r="E141" s="43" t="s">
        <v>462</v>
      </c>
    </row>
    <row r="142" spans="1:5" ht="23.5">
      <c r="A142" s="12" t="s">
        <v>260</v>
      </c>
      <c r="B142" s="12" t="s">
        <v>241</v>
      </c>
      <c r="C142" s="14"/>
      <c r="D142" s="10"/>
      <c r="E142" s="43"/>
    </row>
    <row r="143" spans="1:5" ht="23.5">
      <c r="A143" s="12" t="s">
        <v>239</v>
      </c>
      <c r="B143" s="12" t="s">
        <v>241</v>
      </c>
      <c r="C143" s="14"/>
      <c r="D143" s="10"/>
      <c r="E143" s="43"/>
    </row>
    <row r="144" spans="1:5" ht="23.5">
      <c r="A144" s="12" t="s">
        <v>433</v>
      </c>
      <c r="B144" s="12" t="s">
        <v>441</v>
      </c>
      <c r="C144" s="14"/>
      <c r="D144" s="10"/>
      <c r="E144" s="43"/>
    </row>
    <row r="145" spans="1:5" ht="23.5">
      <c r="A145" s="12" t="s">
        <v>240</v>
      </c>
      <c r="B145" s="12" t="s">
        <v>241</v>
      </c>
      <c r="C145" s="14"/>
      <c r="D145" s="10">
        <v>500</v>
      </c>
      <c r="E145" s="43"/>
    </row>
    <row r="146" spans="1:5" ht="23.5">
      <c r="A146" s="12" t="s">
        <v>472</v>
      </c>
      <c r="B146" s="12"/>
      <c r="C146" s="14"/>
      <c r="D146" s="10">
        <v>800</v>
      </c>
      <c r="E146" s="43"/>
    </row>
    <row r="147" spans="1:5" ht="19.5" customHeight="1">
      <c r="A147" s="25" t="s">
        <v>15</v>
      </c>
      <c r="B147" s="25"/>
      <c r="C147" s="26">
        <f>SUM(C4:C143)</f>
        <v>38400</v>
      </c>
      <c r="D147" s="26">
        <f>SUM(D4:D145)</f>
        <v>44951</v>
      </c>
      <c r="E147" s="43"/>
    </row>
  </sheetData>
  <mergeCells count="13">
    <mergeCell ref="A140:D140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9D934-B17E-4FF7-8946-96FC964EAED6}">
  <dimension ref="A1:G148"/>
  <sheetViews>
    <sheetView topLeftCell="A123" workbookViewId="0">
      <selection activeCell="C127" sqref="C12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1800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6000</v>
      </c>
      <c r="D5" s="11">
        <v>1800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8640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4320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380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384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>
        <v>240</v>
      </c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 t="s">
        <v>462</v>
      </c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 t="s">
        <v>462</v>
      </c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>
        <f>7*720</f>
        <v>5040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1000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/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</f>
        <v>2800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/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500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>
        <v>1694</v>
      </c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240</v>
      </c>
      <c r="B146" s="12" t="s">
        <v>241</v>
      </c>
      <c r="C146" s="14"/>
      <c r="D146" s="10">
        <v>2500</v>
      </c>
      <c r="E146" s="43"/>
    </row>
    <row r="147" spans="1:5" ht="23.5">
      <c r="A147" s="12" t="s">
        <v>472</v>
      </c>
      <c r="B147" s="12"/>
      <c r="C147" s="14"/>
      <c r="D147" s="10">
        <v>800</v>
      </c>
      <c r="E147" s="43"/>
    </row>
    <row r="148" spans="1:5" ht="19.5" customHeight="1">
      <c r="A148" s="25" t="s">
        <v>15</v>
      </c>
      <c r="B148" s="25"/>
      <c r="C148" s="26">
        <f>SUM(C4:C144)</f>
        <v>35944</v>
      </c>
      <c r="D148" s="26">
        <f>SUM(D4:D146)</f>
        <v>38432</v>
      </c>
      <c r="E148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6BCDB-76DF-4C68-94EA-AD4EFFB5BC47}">
  <dimension ref="A1:G148"/>
  <sheetViews>
    <sheetView workbookViewId="0">
      <selection activeCell="E36" sqref="E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4400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2000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>
        <v>2000</v>
      </c>
      <c r="D79" s="11">
        <v>2000</v>
      </c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f>2800</f>
        <v>2800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2000</v>
      </c>
      <c r="D92" s="10">
        <v>1500</v>
      </c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460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240</v>
      </c>
      <c r="B146" s="12" t="s">
        <v>241</v>
      </c>
      <c r="C146" s="14"/>
      <c r="D146" s="10"/>
      <c r="E146" s="43"/>
    </row>
    <row r="147" spans="1:5" ht="23.5">
      <c r="A147" s="12" t="s">
        <v>472</v>
      </c>
      <c r="B147" s="12"/>
      <c r="C147" s="14"/>
      <c r="D147" s="10">
        <v>2000</v>
      </c>
      <c r="E147" s="43"/>
    </row>
    <row r="148" spans="1:5" ht="19.5" customHeight="1">
      <c r="A148" s="25" t="s">
        <v>15</v>
      </c>
      <c r="B148" s="25"/>
      <c r="C148" s="26">
        <f>SUM(C4:C144)</f>
        <v>35450</v>
      </c>
      <c r="D148" s="26">
        <f>SUM(D4:D146)</f>
        <v>45480</v>
      </c>
      <c r="E148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3F00-C724-4AF8-B143-7B06645D7FC6}">
  <dimension ref="A1:G150"/>
  <sheetViews>
    <sheetView topLeftCell="A132" workbookViewId="0">
      <selection activeCell="F145" sqref="F1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8000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1500</v>
      </c>
      <c r="E46" s="43" t="s">
        <v>468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350</v>
      </c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>
        <v>500</v>
      </c>
      <c r="E145" s="43"/>
    </row>
    <row r="146" spans="1:5" ht="23.5">
      <c r="A146" s="12" t="s">
        <v>488</v>
      </c>
      <c r="B146" s="12"/>
      <c r="C146" s="14"/>
      <c r="D146" s="10">
        <v>300</v>
      </c>
      <c r="E146" s="43"/>
    </row>
    <row r="147" spans="1:5" ht="23.5">
      <c r="A147" s="12" t="s">
        <v>489</v>
      </c>
      <c r="B147" s="12"/>
      <c r="C147" s="14"/>
      <c r="D147" s="10">
        <v>600</v>
      </c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33050</v>
      </c>
      <c r="D150" s="26">
        <f>SUM(D4:D148)</f>
        <v>42970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4EC23-A822-4D31-8376-C7D1A16C6055}">
  <dimension ref="A1:G150"/>
  <sheetViews>
    <sheetView topLeftCell="A135" workbookViewId="0">
      <selection activeCell="D145" sqref="D1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6000</v>
      </c>
      <c r="E4" s="43" t="s">
        <v>463</v>
      </c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2000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1500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800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1500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1500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3000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 t="s">
        <v>462</v>
      </c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>
        <v>1700</v>
      </c>
      <c r="D127" s="111">
        <v>1728</v>
      </c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>
        <v>500</v>
      </c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33050</v>
      </c>
      <c r="D150" s="26">
        <f>SUM(D4:D148)</f>
        <v>39220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2FDD-5F2F-46C9-8D91-FB47343AFCE6}">
  <dimension ref="A1:G150"/>
  <sheetViews>
    <sheetView workbookViewId="0">
      <selection activeCell="F148" sqref="F14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2000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32550</v>
      </c>
      <c r="D150" s="26">
        <f>SUM(D4:D148)</f>
        <v>38492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14F39-7A8A-4296-AE0E-3FA647C887DE}">
  <dimension ref="A1:G150"/>
  <sheetViews>
    <sheetView workbookViewId="0">
      <selection activeCell="D7" sqref="D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3500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/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/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/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2016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2016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2000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32550</v>
      </c>
      <c r="D150" s="26">
        <f>SUM(D4:D148)</f>
        <v>38492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AE8-9323-4ECA-824E-FE1BA065EA47}">
  <dimension ref="A1:G134"/>
  <sheetViews>
    <sheetView topLeftCell="A104" workbookViewId="0">
      <selection activeCell="E121" sqref="E12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'[2]STOCK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'[2]STOCK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'[2]STOCK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'[2]STOCK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'[2]STOCK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'[2]STOCK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'[2]STOCK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'[2]STOCK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 t="s">
        <v>247</v>
      </c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44238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A6EB-7A33-4076-8E5B-36A75347E88B}">
  <dimension ref="A1:G150"/>
  <sheetViews>
    <sheetView topLeftCell="A141" workbookViewId="0">
      <selection activeCell="D149" sqref="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5000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8000</v>
      </c>
      <c r="D11" s="10">
        <v>7000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194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400</v>
      </c>
      <c r="E148" s="43"/>
    </row>
    <row r="149" spans="1:5" ht="23.5">
      <c r="A149" s="12" t="s">
        <v>472</v>
      </c>
      <c r="B149" s="12"/>
      <c r="C149" s="14"/>
      <c r="D149" s="10">
        <v>800</v>
      </c>
      <c r="E149" s="43"/>
    </row>
    <row r="150" spans="1:5" ht="19.5" customHeight="1">
      <c r="A150" s="25" t="s">
        <v>15</v>
      </c>
      <c r="B150" s="25"/>
      <c r="C150" s="26">
        <f>SUM(C4:C144)</f>
        <v>34550</v>
      </c>
      <c r="D150" s="26">
        <f>SUM(D4:D148)</f>
        <v>38470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6F8F-D82A-4FF6-A660-AB2D4A2C18D6}">
  <dimension ref="A1:G150"/>
  <sheetViews>
    <sheetView workbookViewId="0">
      <selection activeCell="D149" sqref="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5000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12000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194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/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/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38838</v>
      </c>
      <c r="D150" s="26">
        <f>SUM(D4:D148)</f>
        <v>47070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E4948-BBEF-4BDA-94AB-24556844E14A}">
  <dimension ref="A1:G150"/>
  <sheetViews>
    <sheetView topLeftCell="A138" workbookViewId="0">
      <selection activeCell="D92" sqref="D9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10000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120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6000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288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42538</v>
      </c>
      <c r="D150" s="26">
        <f>SUM(D4:D148)</f>
        <v>56284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4F38B-FD25-4738-8FE7-94BEA82C7056}">
  <dimension ref="A1:G150"/>
  <sheetViews>
    <sheetView workbookViewId="0">
      <selection activeCell="E9" sqref="E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2200</v>
      </c>
      <c r="D4" s="11">
        <v>6000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4000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2160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400</v>
      </c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288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1008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4000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42938</v>
      </c>
      <c r="D150" s="26">
        <f>SUM(D4:D148)</f>
        <v>44904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79B76-7C92-450B-9879-A9371492D023}">
  <dimension ref="A1:G150"/>
  <sheetViews>
    <sheetView topLeftCell="A40" workbookViewId="0">
      <selection activeCell="C46" sqref="C4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11">
        <v>9600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v>8400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0">
        <v>15000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v>4000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600</v>
      </c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2400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800</v>
      </c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800</v>
      </c>
      <c r="E67" s="43"/>
      <c r="G67">
        <v>230</v>
      </c>
    </row>
    <row r="68" spans="1:7" ht="23.5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500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2400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1008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/>
      <c r="D101" s="10"/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>
      <c r="A108" s="39" t="s">
        <v>191</v>
      </c>
      <c r="B108" s="28" t="s">
        <v>192</v>
      </c>
      <c r="C108" s="14"/>
      <c r="D108" s="10"/>
      <c r="E108" s="43"/>
    </row>
    <row r="109" spans="1:7" ht="23.5">
      <c r="A109" s="28" t="s">
        <v>193</v>
      </c>
      <c r="B109" s="28" t="s">
        <v>194</v>
      </c>
      <c r="C109" s="14"/>
      <c r="D109" s="10"/>
      <c r="E109" s="43"/>
    </row>
    <row r="110" spans="1:7" ht="23.5">
      <c r="A110" s="28" t="s">
        <v>195</v>
      </c>
      <c r="B110" s="28" t="s">
        <v>196</v>
      </c>
      <c r="C110" s="10"/>
      <c r="D110" s="10"/>
      <c r="E110" s="43"/>
    </row>
    <row r="111" spans="1:7" ht="23.5">
      <c r="A111" s="28" t="s">
        <v>197</v>
      </c>
      <c r="B111" s="28" t="s">
        <v>198</v>
      </c>
      <c r="C111" s="10"/>
      <c r="D111" s="10"/>
      <c r="E111" s="43"/>
    </row>
    <row r="112" spans="1:7" ht="23.5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>
      <c r="A129" s="122" t="s">
        <v>11</v>
      </c>
      <c r="B129" s="122"/>
      <c r="C129" s="122"/>
      <c r="D129" s="122"/>
      <c r="E129" s="43"/>
    </row>
    <row r="130" spans="1:5" ht="23.5">
      <c r="A130" s="12" t="s">
        <v>12</v>
      </c>
      <c r="B130" s="12"/>
      <c r="C130" s="10"/>
      <c r="D130" s="10"/>
      <c r="E130" s="43"/>
    </row>
    <row r="131" spans="1:5" ht="2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/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47238</v>
      </c>
      <c r="D150" s="26">
        <f>SUM(D4:D148)</f>
        <v>60148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C478-C935-4103-AB6F-ABE738DF88F8}">
  <sheetPr>
    <pageSetUpPr fitToPage="1"/>
  </sheetPr>
  <dimension ref="A1:G150"/>
  <sheetViews>
    <sheetView topLeftCell="A60" workbookViewId="0">
      <selection sqref="A1:D15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27">
        <f>4800+2400+1200</f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27">
        <f>3900+200</f>
        <v>4100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1886*4*2</f>
        <v>15088</v>
      </c>
      <c r="D11" s="115">
        <f>3400+5200+5620+1000</f>
        <v>15220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27">
        <f>2700+1350+590</f>
        <v>4640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27">
        <v>1200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600</v>
      </c>
      <c r="D24" s="27">
        <v>1000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2500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27">
        <v>900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600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500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27">
        <v>1200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27">
        <v>1600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15">
        <v>2400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>
        <v>10000</v>
      </c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5000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 hidden="1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>
        <v>400</v>
      </c>
      <c r="D101" s="115">
        <v>335</v>
      </c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 hidden="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 hidden="1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 hidden="1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 hidden="1">
      <c r="A107" s="116" t="str">
        <f>'[2]STOCK DETAILS-23.08.2023'!B100</f>
        <v>OTHER</v>
      </c>
      <c r="B107" s="117"/>
      <c r="C107" s="117"/>
      <c r="D107" s="118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 hidden="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 hidden="1">
      <c r="A125" s="41" t="s">
        <v>212</v>
      </c>
      <c r="B125" s="42" t="s">
        <v>42</v>
      </c>
      <c r="C125" s="14"/>
      <c r="D125" s="111"/>
      <c r="E125" s="43"/>
    </row>
    <row r="126" spans="1:5" ht="23.5" hidden="1">
      <c r="A126" s="41" t="s">
        <v>213</v>
      </c>
      <c r="B126" s="42" t="s">
        <v>46</v>
      </c>
      <c r="C126" s="14"/>
      <c r="D126" s="111"/>
      <c r="E126" s="43"/>
    </row>
    <row r="127" spans="1:5" ht="23.5" hidden="1">
      <c r="A127" s="28" t="s">
        <v>214</v>
      </c>
      <c r="B127" s="28" t="s">
        <v>215</v>
      </c>
      <c r="C127" s="10"/>
      <c r="D127" s="111"/>
      <c r="E127" s="43"/>
    </row>
    <row r="128" spans="1:5" ht="23.5" hidden="1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22" t="s">
        <v>11</v>
      </c>
      <c r="B129" s="122"/>
      <c r="C129" s="122"/>
      <c r="D129" s="122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 hidden="1">
      <c r="A133" s="12" t="s">
        <v>223</v>
      </c>
      <c r="B133" s="12"/>
      <c r="C133" s="14"/>
      <c r="D133" s="10"/>
      <c r="E133" s="43"/>
    </row>
    <row r="134" spans="1:5" ht="23.5" hidden="1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/>
      <c r="E135" s="43"/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>
      <c r="A142" s="12" t="s">
        <v>394</v>
      </c>
      <c r="B142" s="12"/>
      <c r="C142" s="14"/>
      <c r="D142" s="10"/>
      <c r="E142" s="43" t="s">
        <v>462</v>
      </c>
    </row>
    <row r="143" spans="1:5" ht="23.5">
      <c r="A143" s="12" t="s">
        <v>260</v>
      </c>
      <c r="B143" s="12" t="s">
        <v>241</v>
      </c>
      <c r="C143" s="14"/>
      <c r="D143" s="10"/>
      <c r="E143" s="43"/>
    </row>
    <row r="144" spans="1:5" ht="23.5">
      <c r="A144" s="12" t="s">
        <v>239</v>
      </c>
      <c r="B144" s="12" t="s">
        <v>241</v>
      </c>
      <c r="C144" s="14"/>
      <c r="D144" s="10"/>
      <c r="E144" s="43"/>
    </row>
    <row r="145" spans="1:5" ht="23.5">
      <c r="A145" s="12" t="s">
        <v>433</v>
      </c>
      <c r="B145" s="12" t="s">
        <v>441</v>
      </c>
      <c r="C145" s="14"/>
      <c r="D145" s="10"/>
      <c r="E145" s="43"/>
    </row>
    <row r="146" spans="1:5" ht="23.5">
      <c r="A146" s="12" t="s">
        <v>488</v>
      </c>
      <c r="B146" s="12"/>
      <c r="C146" s="14"/>
      <c r="D146" s="10"/>
      <c r="E146" s="43"/>
    </row>
    <row r="147" spans="1:5" ht="23.5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500</v>
      </c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50938</v>
      </c>
      <c r="D150" s="26">
        <f>SUM(D4:D148)</f>
        <v>72443</v>
      </c>
      <c r="E150" s="43"/>
    </row>
  </sheetData>
  <mergeCells count="13">
    <mergeCell ref="A94:D94"/>
    <mergeCell ref="A1:C1"/>
    <mergeCell ref="A3:D3"/>
    <mergeCell ref="A25:D25"/>
    <mergeCell ref="A60:D60"/>
    <mergeCell ref="A76:D76"/>
    <mergeCell ref="A141:D141"/>
    <mergeCell ref="A104:D104"/>
    <mergeCell ref="A107:D107"/>
    <mergeCell ref="A120:D120"/>
    <mergeCell ref="A124:D124"/>
    <mergeCell ref="A129:D129"/>
    <mergeCell ref="A132:D132"/>
  </mergeCells>
  <pageMargins left="0.70866141732283472" right="0.70866141732283472" top="0.74803149606299213" bottom="0.74803149606299213" header="0.31496062992125984" footer="0.31496062992125984"/>
  <pageSetup scale="33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369B4-4465-4646-895B-59A5B6B949E6}">
  <sheetPr>
    <pageSetUpPr fitToPage="1"/>
  </sheetPr>
  <dimension ref="A1:G150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499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6300</v>
      </c>
      <c r="D4" s="27">
        <f>4325+4800</f>
        <v>9125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27">
        <v>3000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1000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15">
        <f>5262+10270</f>
        <v>15532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27">
        <v>4200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27">
        <v>3000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6000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240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4000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3000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27">
        <v>2400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400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v>500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27">
        <v>2000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27">
        <v>1000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15">
        <v>1000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>
        <v>3000</v>
      </c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>
        <v>2000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/>
      <c r="E96" s="43"/>
    </row>
    <row r="97" spans="1:7" ht="23.5">
      <c r="A97" s="31" t="s">
        <v>182</v>
      </c>
      <c r="B97" s="28" t="s">
        <v>183</v>
      </c>
      <c r="C97" s="10"/>
      <c r="D97" s="10"/>
      <c r="E97" s="43"/>
    </row>
    <row r="98" spans="1:7" ht="23.5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/>
      <c r="D99" s="10"/>
      <c r="E99" s="43"/>
    </row>
    <row r="100" spans="1:7" ht="23.5">
      <c r="A100" s="31" t="s">
        <v>188</v>
      </c>
      <c r="B100" s="28" t="s">
        <v>189</v>
      </c>
      <c r="C100" s="10"/>
      <c r="D100" s="10"/>
      <c r="E100" s="43"/>
    </row>
    <row r="101" spans="1:7" ht="23.5">
      <c r="A101" s="110" t="s">
        <v>252</v>
      </c>
      <c r="B101" s="28" t="s">
        <v>392</v>
      </c>
      <c r="C101" s="10">
        <v>400</v>
      </c>
      <c r="D101" s="10">
        <v>300</v>
      </c>
      <c r="E101" s="43"/>
    </row>
    <row r="102" spans="1:7" ht="23.5">
      <c r="A102" s="110" t="s">
        <v>252</v>
      </c>
      <c r="B102" s="28" t="s">
        <v>393</v>
      </c>
      <c r="C102" s="10"/>
      <c r="D102" s="10"/>
      <c r="E102" s="43"/>
    </row>
    <row r="103" spans="1:7" ht="23.5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>
      <c r="A107" s="116" t="str">
        <f>'[2]STOCK DETAILS-23.08.2023'!B100</f>
        <v>OTHER</v>
      </c>
      <c r="B107" s="117"/>
      <c r="C107" s="117"/>
      <c r="D107" s="118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>
      <c r="A125" s="41" t="s">
        <v>212</v>
      </c>
      <c r="B125" s="42" t="s">
        <v>42</v>
      </c>
      <c r="C125" s="14"/>
      <c r="D125" s="111"/>
      <c r="E125" s="43"/>
    </row>
    <row r="126" spans="1:5" ht="23.5">
      <c r="A126" s="41" t="s">
        <v>213</v>
      </c>
      <c r="B126" s="42" t="s">
        <v>46</v>
      </c>
      <c r="C126" s="14"/>
      <c r="D126" s="111"/>
      <c r="E126" s="43"/>
    </row>
    <row r="127" spans="1:5" ht="23.5">
      <c r="A127" s="28" t="s">
        <v>214</v>
      </c>
      <c r="B127" s="28" t="s">
        <v>215</v>
      </c>
      <c r="C127" s="10"/>
      <c r="D127" s="111"/>
      <c r="E127" s="43"/>
    </row>
    <row r="128" spans="1:5" ht="23.5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22" t="s">
        <v>11</v>
      </c>
      <c r="B129" s="122"/>
      <c r="C129" s="122"/>
      <c r="D129" s="122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>
      <c r="A133" s="12" t="s">
        <v>223</v>
      </c>
      <c r="B133" s="12"/>
      <c r="C133" s="14"/>
      <c r="D133" s="10"/>
      <c r="E133" s="43"/>
    </row>
    <row r="134" spans="1:5" ht="23.5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300</v>
      </c>
      <c r="E135" s="43" t="s">
        <v>500</v>
      </c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 hidden="1">
      <c r="A142" s="12" t="s">
        <v>394</v>
      </c>
      <c r="B142" s="12"/>
      <c r="C142" s="14"/>
      <c r="D142" s="10"/>
      <c r="E142" s="43" t="s">
        <v>462</v>
      </c>
    </row>
    <row r="143" spans="1:5" ht="23.5" hidden="1">
      <c r="A143" s="12" t="s">
        <v>260</v>
      </c>
      <c r="B143" s="12" t="s">
        <v>241</v>
      </c>
      <c r="C143" s="14"/>
      <c r="D143" s="10"/>
      <c r="E143" s="43"/>
    </row>
    <row r="144" spans="1:5" ht="23.5" hidden="1">
      <c r="A144" s="12" t="s">
        <v>239</v>
      </c>
      <c r="B144" s="12" t="s">
        <v>241</v>
      </c>
      <c r="C144" s="14"/>
      <c r="D144" s="10"/>
      <c r="E144" s="43"/>
    </row>
    <row r="145" spans="1:5" ht="23.5" hidden="1">
      <c r="A145" s="12" t="s">
        <v>433</v>
      </c>
      <c r="B145" s="12" t="s">
        <v>441</v>
      </c>
      <c r="C145" s="14"/>
      <c r="D145" s="10"/>
      <c r="E145" s="43"/>
    </row>
    <row r="146" spans="1:5" ht="23.5" hidden="1">
      <c r="A146" s="12" t="s">
        <v>488</v>
      </c>
      <c r="B146" s="12"/>
      <c r="C146" s="14"/>
      <c r="D146" s="10"/>
      <c r="E146" s="43"/>
    </row>
    <row r="147" spans="1:5" ht="23.5" hidden="1">
      <c r="A147" s="12" t="s">
        <v>489</v>
      </c>
      <c r="B147" s="12"/>
      <c r="C147" s="14"/>
      <c r="D147" s="10"/>
      <c r="E147" s="43"/>
    </row>
    <row r="148" spans="1:5" ht="23.5">
      <c r="A148" s="12" t="s">
        <v>240</v>
      </c>
      <c r="B148" s="12" t="s">
        <v>241</v>
      </c>
      <c r="C148" s="14"/>
      <c r="D148" s="10">
        <v>500</v>
      </c>
      <c r="E148" s="43"/>
    </row>
    <row r="149" spans="1:5" ht="23.5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51950</v>
      </c>
      <c r="D150" s="26">
        <f>SUM(D4:D148)</f>
        <v>67105</v>
      </c>
      <c r="E150" s="43"/>
    </row>
  </sheetData>
  <mergeCells count="13">
    <mergeCell ref="A141:D141"/>
    <mergeCell ref="A104:D104"/>
    <mergeCell ref="A107:D107"/>
    <mergeCell ref="A120:D120"/>
    <mergeCell ref="A124:D124"/>
    <mergeCell ref="A129:D129"/>
    <mergeCell ref="A132:D132"/>
    <mergeCell ref="A94:D94"/>
    <mergeCell ref="A1:C1"/>
    <mergeCell ref="A3:D3"/>
    <mergeCell ref="A25:D25"/>
    <mergeCell ref="A60:D60"/>
    <mergeCell ref="A76:D76"/>
  </mergeCells>
  <pageMargins left="0.70866141732283472" right="0.70866141732283472" top="0.74803149606299213" bottom="0.74803149606299213" header="0.31496062992125984" footer="0.31496062992125984"/>
  <pageSetup scale="31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3FBDC-4B32-452F-A5CA-D3EAB296C6CB}">
  <sheetPr>
    <pageSetUpPr fitToPage="1"/>
  </sheetPr>
  <dimension ref="A1:G149"/>
  <sheetViews>
    <sheetView topLeftCell="A95" workbookViewId="0">
      <selection sqref="A1:D14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501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f>500+5200+600+2400</f>
        <v>8700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v>4200</v>
      </c>
      <c r="D5" s="11">
        <f>1800+3000</f>
        <v>4800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f>1347+1700+2813+5126</f>
        <v>10986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v>3000</v>
      </c>
      <c r="D13" s="11">
        <f>2430+4050+585+1350</f>
        <v>8415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f>1600+600</f>
        <v>2200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600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/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1800</v>
      </c>
      <c r="D35" s="11">
        <v>1645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>
        <v>500</v>
      </c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800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>
        <v>160</v>
      </c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>
        <v>1200</v>
      </c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1400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3000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1600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>
        <v>1600</v>
      </c>
      <c r="D88" s="10"/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400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>
        <v>400</v>
      </c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6" t="str">
        <f>'[2]STOCK DETAILS-23.08.2023'!B100</f>
        <v>OTHER</v>
      </c>
      <c r="B106" s="117"/>
      <c r="C106" s="117"/>
      <c r="D106" s="118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22" t="s">
        <v>11</v>
      </c>
      <c r="B128" s="122"/>
      <c r="C128" s="122"/>
      <c r="D128" s="122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22" t="s">
        <v>13</v>
      </c>
      <c r="B131" s="122"/>
      <c r="C131" s="122"/>
      <c r="D131" s="122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300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46700</v>
      </c>
      <c r="D149" s="26">
        <f>SUM(D4:D147)</f>
        <v>60390</v>
      </c>
      <c r="E149" s="43"/>
    </row>
  </sheetData>
  <mergeCells count="13">
    <mergeCell ref="A140:D140"/>
    <mergeCell ref="A103:D103"/>
    <mergeCell ref="A106:D106"/>
    <mergeCell ref="A119:D119"/>
    <mergeCell ref="A123:D123"/>
    <mergeCell ref="A128:D128"/>
    <mergeCell ref="A131:D131"/>
    <mergeCell ref="A94:D94"/>
    <mergeCell ref="A1:C1"/>
    <mergeCell ref="A3:D3"/>
    <mergeCell ref="A25:D25"/>
    <mergeCell ref="A60:D60"/>
    <mergeCell ref="A76:D76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915EB-1DDB-46BB-9A73-110D41EA013C}">
  <sheetPr>
    <pageSetUpPr fitToPage="1"/>
  </sheetPr>
  <dimension ref="A1:G149"/>
  <sheetViews>
    <sheetView workbookViewId="0">
      <selection activeCell="D4" sqref="D4:D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502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f>6600+4800</f>
        <v>11400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4200+1000</f>
        <v>5200</v>
      </c>
      <c r="D5" s="11">
        <v>4200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>
        <v>1200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3000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13000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3500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600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800</v>
      </c>
      <c r="D28" s="11">
        <v>1100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>
        <v>1050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>
        <v>600</v>
      </c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/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>
        <v>900</v>
      </c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800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>
        <v>1350</v>
      </c>
      <c r="D85" s="10">
        <v>1600</v>
      </c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1800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/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800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>
        <v>400</v>
      </c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6" t="str">
        <f>'[2]STOCK DETAILS-23.08.2023'!B100</f>
        <v>OTHER</v>
      </c>
      <c r="B106" s="117"/>
      <c r="C106" s="117"/>
      <c r="D106" s="118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22" t="s">
        <v>11</v>
      </c>
      <c r="B128" s="122"/>
      <c r="C128" s="122"/>
      <c r="D128" s="122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22" t="s">
        <v>13</v>
      </c>
      <c r="B131" s="122"/>
      <c r="C131" s="122"/>
      <c r="D131" s="122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200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46900</v>
      </c>
      <c r="D149" s="26">
        <f>SUM(D4:D147)</f>
        <v>54334</v>
      </c>
      <c r="E149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3:D103"/>
    <mergeCell ref="A106:D106"/>
    <mergeCell ref="A119:D119"/>
    <mergeCell ref="A123:D123"/>
    <mergeCell ref="A128:D128"/>
    <mergeCell ref="A131:D131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5386-B48E-4DBE-8684-60A4AEC660A5}">
  <sheetPr>
    <pageSetUpPr fitToPage="1"/>
  </sheetPr>
  <dimension ref="A1:G150"/>
  <sheetViews>
    <sheetView tabSelected="1" workbookViewId="0">
      <selection activeCell="H44" sqref="H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503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v>7500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4200+2000</f>
        <v>6200</v>
      </c>
      <c r="D5" s="11">
        <v>7500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11000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/>
      <c r="E40" s="43"/>
      <c r="G40">
        <v>200</v>
      </c>
    </row>
    <row r="41" spans="1:7" ht="23.5">
      <c r="A41" s="99" t="s">
        <v>97</v>
      </c>
      <c r="B41" s="88" t="s">
        <v>98</v>
      </c>
      <c r="C41" s="115">
        <v>500</v>
      </c>
      <c r="D41" s="11"/>
      <c r="E41" s="132" t="s">
        <v>506</v>
      </c>
      <c r="G41">
        <v>250</v>
      </c>
    </row>
    <row r="42" spans="1:7" ht="23.5">
      <c r="A42" s="99" t="s">
        <v>504</v>
      </c>
      <c r="B42" s="88" t="s">
        <v>505</v>
      </c>
      <c r="C42" s="115">
        <v>500</v>
      </c>
      <c r="D42" s="11"/>
      <c r="E42" s="132"/>
    </row>
    <row r="43" spans="1:7" ht="23.5">
      <c r="A43" s="32" t="s">
        <v>99</v>
      </c>
      <c r="B43" s="28" t="s">
        <v>100</v>
      </c>
      <c r="C43" s="10"/>
      <c r="D43" s="11"/>
      <c r="E43" s="43"/>
      <c r="G43">
        <v>200</v>
      </c>
    </row>
    <row r="44" spans="1:7" ht="23.5">
      <c r="A44" s="32" t="s">
        <v>101</v>
      </c>
      <c r="B44" s="28" t="s">
        <v>102</v>
      </c>
      <c r="C44" s="10"/>
      <c r="D44" s="11"/>
      <c r="E44" s="43"/>
    </row>
    <row r="45" spans="1:7" ht="23.5">
      <c r="A45" s="32" t="s">
        <v>103</v>
      </c>
      <c r="B45" s="28" t="s">
        <v>104</v>
      </c>
      <c r="C45" s="10"/>
      <c r="D45" s="11"/>
      <c r="E45" s="43"/>
    </row>
    <row r="46" spans="1:7" ht="23.5">
      <c r="A46" s="32" t="s">
        <v>105</v>
      </c>
      <c r="B46" s="28" t="s">
        <v>106</v>
      </c>
      <c r="C46" s="10"/>
      <c r="D46" s="11"/>
      <c r="E46" s="43"/>
    </row>
    <row r="47" spans="1:7" ht="23.5">
      <c r="A47" s="32" t="s">
        <v>107</v>
      </c>
      <c r="B47" s="28" t="s">
        <v>108</v>
      </c>
      <c r="C47" s="10">
        <v>1000</v>
      </c>
      <c r="D47" s="11">
        <v>1000</v>
      </c>
      <c r="E47" s="43" t="s">
        <v>462</v>
      </c>
      <c r="G47">
        <v>300</v>
      </c>
    </row>
    <row r="48" spans="1:7" ht="23.5" hidden="1">
      <c r="A48" s="32" t="s">
        <v>109</v>
      </c>
      <c r="B48" s="28" t="s">
        <v>110</v>
      </c>
      <c r="C48" s="10"/>
      <c r="D48" s="11"/>
      <c r="E48" s="43"/>
    </row>
    <row r="49" spans="1:7" ht="23.5" hidden="1">
      <c r="A49" s="32" t="s">
        <v>111</v>
      </c>
      <c r="B49" s="28" t="s">
        <v>112</v>
      </c>
      <c r="C49" s="10"/>
      <c r="D49" s="11"/>
      <c r="E49" s="43"/>
    </row>
    <row r="50" spans="1:7" ht="23.5" hidden="1">
      <c r="A50" s="32" t="s">
        <v>113</v>
      </c>
      <c r="B50" s="28" t="s">
        <v>114</v>
      </c>
      <c r="C50" s="10"/>
      <c r="D50" s="11"/>
      <c r="E50" s="43"/>
    </row>
    <row r="51" spans="1:7" ht="23.5" hidden="1">
      <c r="A51" s="32" t="s">
        <v>115</v>
      </c>
      <c r="B51" s="28" t="s">
        <v>116</v>
      </c>
      <c r="C51" s="10"/>
      <c r="D51" s="11"/>
      <c r="E51" s="43"/>
    </row>
    <row r="52" spans="1:7" ht="23.5" hidden="1">
      <c r="A52" s="32" t="s">
        <v>117</v>
      </c>
      <c r="B52" s="28" t="s">
        <v>118</v>
      </c>
      <c r="C52" s="10"/>
      <c r="D52" s="11"/>
      <c r="E52" s="43"/>
    </row>
    <row r="53" spans="1:7" ht="23.5" hidden="1">
      <c r="A53" s="32" t="s">
        <v>119</v>
      </c>
      <c r="B53" s="28" t="s">
        <v>120</v>
      </c>
      <c r="C53" s="10"/>
      <c r="D53" s="11"/>
      <c r="E53" s="43"/>
    </row>
    <row r="54" spans="1:7" ht="23.5">
      <c r="A54" s="32" t="s">
        <v>121</v>
      </c>
      <c r="B54" s="32" t="s">
        <v>122</v>
      </c>
      <c r="C54" s="10"/>
      <c r="D54" s="11"/>
      <c r="E54" s="43"/>
    </row>
    <row r="55" spans="1:7" ht="26">
      <c r="A55" s="32" t="s">
        <v>123</v>
      </c>
      <c r="B55" s="28" t="s">
        <v>124</v>
      </c>
      <c r="C55" s="10"/>
      <c r="D55" s="11">
        <v>500</v>
      </c>
      <c r="E55" s="43"/>
    </row>
    <row r="56" spans="1:7" ht="23.5" hidden="1">
      <c r="A56" s="32" t="s">
        <v>95</v>
      </c>
      <c r="B56" s="28" t="s">
        <v>125</v>
      </c>
      <c r="C56" s="10"/>
      <c r="D56" s="11"/>
      <c r="E56" s="43"/>
    </row>
    <row r="57" spans="1:7" ht="26" hidden="1">
      <c r="A57" s="32" t="s">
        <v>126</v>
      </c>
      <c r="B57" s="28" t="s">
        <v>127</v>
      </c>
      <c r="C57" s="10"/>
      <c r="D57" s="11"/>
      <c r="E57" s="43"/>
    </row>
    <row r="58" spans="1:7" ht="23.5" hidden="1">
      <c r="A58" s="32" t="s">
        <v>128</v>
      </c>
      <c r="B58" s="28" t="s">
        <v>129</v>
      </c>
      <c r="C58" s="10"/>
      <c r="D58" s="11"/>
      <c r="E58" s="43"/>
    </row>
    <row r="59" spans="1:7" ht="23.5">
      <c r="A59" s="32" t="s">
        <v>252</v>
      </c>
      <c r="B59" s="28" t="s">
        <v>253</v>
      </c>
      <c r="C59" s="10"/>
      <c r="D59" s="11"/>
      <c r="E59" s="43" t="s">
        <v>462</v>
      </c>
    </row>
    <row r="60" spans="1:7" ht="23.5">
      <c r="A60" s="12" t="s">
        <v>221</v>
      </c>
      <c r="B60" s="12" t="s">
        <v>129</v>
      </c>
      <c r="C60" s="10"/>
      <c r="D60" s="10"/>
      <c r="E60" s="43"/>
    </row>
    <row r="61" spans="1:7" ht="21">
      <c r="A61" s="116" t="str">
        <f>'[2]STOCK DETAILS-23.08.2023'!B58</f>
        <v>PLANT E-92 ( krinstna Associates)</v>
      </c>
      <c r="B61" s="117"/>
      <c r="C61" s="117"/>
      <c r="D61" s="118"/>
      <c r="E61" s="43"/>
    </row>
    <row r="62" spans="1:7" ht="23.5" hidden="1">
      <c r="A62" s="33" t="s">
        <v>130</v>
      </c>
      <c r="B62" s="30" t="s">
        <v>131</v>
      </c>
      <c r="C62" s="10"/>
      <c r="D62" s="11"/>
      <c r="E62" s="43"/>
      <c r="G62">
        <v>230</v>
      </c>
    </row>
    <row r="63" spans="1:7" ht="23.5" hidden="1">
      <c r="A63" s="30" t="s">
        <v>132</v>
      </c>
      <c r="B63" s="30" t="s">
        <v>133</v>
      </c>
      <c r="C63" s="10"/>
      <c r="D63" s="11"/>
      <c r="E63" s="43"/>
      <c r="G63">
        <v>180</v>
      </c>
    </row>
    <row r="64" spans="1:7" ht="23.5" hidden="1">
      <c r="A64" s="30" t="s">
        <v>134</v>
      </c>
      <c r="B64" s="30" t="s">
        <v>135</v>
      </c>
      <c r="C64" s="10"/>
      <c r="D64" s="11"/>
      <c r="E64" s="43"/>
      <c r="G64">
        <v>180</v>
      </c>
    </row>
    <row r="65" spans="1:7" ht="23.5" hidden="1">
      <c r="A65" s="28" t="s">
        <v>136</v>
      </c>
      <c r="B65" s="28" t="s">
        <v>137</v>
      </c>
      <c r="C65" s="10"/>
      <c r="D65" s="11"/>
      <c r="E65" s="43"/>
      <c r="G65">
        <v>170</v>
      </c>
    </row>
    <row r="66" spans="1:7" ht="23.5" hidden="1">
      <c r="A66" s="28" t="s">
        <v>138</v>
      </c>
      <c r="B66" s="28" t="s">
        <v>139</v>
      </c>
      <c r="C66" s="10"/>
      <c r="D66" s="11"/>
      <c r="E66" s="43"/>
      <c r="G66">
        <v>170</v>
      </c>
    </row>
    <row r="67" spans="1:7" ht="23.5">
      <c r="A67" s="28" t="s">
        <v>140</v>
      </c>
      <c r="B67" s="28" t="s">
        <v>141</v>
      </c>
      <c r="C67" s="10"/>
      <c r="D67" s="11"/>
      <c r="E67" s="43"/>
      <c r="G67">
        <v>170</v>
      </c>
    </row>
    <row r="68" spans="1:7" ht="23.5">
      <c r="A68" s="28" t="s">
        <v>142</v>
      </c>
      <c r="B68" s="28" t="s">
        <v>143</v>
      </c>
      <c r="C68" s="10"/>
      <c r="D68" s="11">
        <f>288+288</f>
        <v>576</v>
      </c>
      <c r="E68" s="43"/>
      <c r="G68">
        <v>230</v>
      </c>
    </row>
    <row r="69" spans="1:7" ht="23.5" hidden="1">
      <c r="A69" s="28" t="s">
        <v>144</v>
      </c>
      <c r="B69" s="28" t="s">
        <v>145</v>
      </c>
      <c r="C69" s="10"/>
      <c r="D69" s="11"/>
      <c r="E69" s="43"/>
      <c r="G69">
        <v>180</v>
      </c>
    </row>
    <row r="70" spans="1:7" ht="23.5" hidden="1">
      <c r="A70" s="28" t="s">
        <v>146</v>
      </c>
      <c r="B70" s="28" t="s">
        <v>147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149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150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151</v>
      </c>
      <c r="C73" s="10"/>
      <c r="D73" s="11"/>
      <c r="E73" s="43"/>
      <c r="G73">
        <v>180</v>
      </c>
    </row>
    <row r="74" spans="1:7" ht="23.5" hidden="1">
      <c r="A74" s="28" t="s">
        <v>148</v>
      </c>
      <c r="B74" s="28" t="s">
        <v>152</v>
      </c>
      <c r="C74" s="10"/>
      <c r="D74" s="11"/>
      <c r="E74" s="43"/>
      <c r="G74">
        <v>180</v>
      </c>
    </row>
    <row r="75" spans="1:7" ht="23.5" hidden="1">
      <c r="A75" s="28" t="s">
        <v>153</v>
      </c>
      <c r="B75" s="28" t="s">
        <v>154</v>
      </c>
      <c r="C75" s="10"/>
      <c r="D75" s="11"/>
      <c r="E75" s="43"/>
    </row>
    <row r="76" spans="1:7" ht="23.5" hidden="1">
      <c r="A76" s="28" t="s">
        <v>155</v>
      </c>
      <c r="B76" s="28" t="s">
        <v>156</v>
      </c>
      <c r="C76" s="10"/>
      <c r="D76" s="11"/>
      <c r="E76" s="43"/>
    </row>
    <row r="77" spans="1:7" ht="21">
      <c r="A77" s="116" t="str">
        <f>'[2]STOCK DETAILS-23.08.2023'!B74</f>
        <v>PLANT E-71</v>
      </c>
      <c r="B77" s="117"/>
      <c r="C77" s="117"/>
      <c r="D77" s="118"/>
      <c r="E77" s="43"/>
    </row>
    <row r="78" spans="1:7" ht="23.5">
      <c r="A78" s="29" t="s">
        <v>157</v>
      </c>
      <c r="B78" s="28" t="s">
        <v>158</v>
      </c>
      <c r="C78" s="10">
        <v>1800</v>
      </c>
      <c r="D78" s="11"/>
      <c r="E78" s="43"/>
      <c r="G78">
        <v>900</v>
      </c>
    </row>
    <row r="79" spans="1:7" ht="23.5">
      <c r="A79" s="29" t="s">
        <v>159</v>
      </c>
      <c r="B79" s="28" t="s">
        <v>160</v>
      </c>
      <c r="C79" s="10">
        <v>1400</v>
      </c>
      <c r="D79" s="11">
        <v>1400</v>
      </c>
      <c r="E79" s="43" t="s">
        <v>462</v>
      </c>
      <c r="G79">
        <v>700</v>
      </c>
    </row>
    <row r="80" spans="1:7" ht="23.5">
      <c r="A80" s="34" t="s">
        <v>161</v>
      </c>
      <c r="B80" s="35" t="s">
        <v>162</v>
      </c>
      <c r="C80" s="10"/>
      <c r="D80" s="11"/>
      <c r="E80" s="43" t="s">
        <v>462</v>
      </c>
      <c r="G80">
        <v>900</v>
      </c>
    </row>
    <row r="81" spans="1:7" ht="23.5">
      <c r="A81" s="36" t="s">
        <v>163</v>
      </c>
      <c r="B81" s="35" t="s">
        <v>164</v>
      </c>
      <c r="C81" s="10">
        <v>1000</v>
      </c>
      <c r="D81" s="11">
        <v>1800</v>
      </c>
      <c r="E81" s="43"/>
      <c r="G81">
        <v>600</v>
      </c>
    </row>
    <row r="82" spans="1:7" ht="26">
      <c r="A82" s="37" t="s">
        <v>51</v>
      </c>
      <c r="B82" s="35" t="s">
        <v>165</v>
      </c>
      <c r="C82" s="10"/>
      <c r="D82" s="11">
        <v>1500</v>
      </c>
      <c r="E82" s="43" t="s">
        <v>468</v>
      </c>
      <c r="G82" t="s">
        <v>9</v>
      </c>
    </row>
    <row r="83" spans="1:7" ht="23.5">
      <c r="A83" s="28" t="s">
        <v>166</v>
      </c>
      <c r="B83" s="28" t="s">
        <v>167</v>
      </c>
      <c r="C83" s="10"/>
      <c r="D83" s="11"/>
      <c r="E83" s="43" t="s">
        <v>468</v>
      </c>
      <c r="G83">
        <v>900</v>
      </c>
    </row>
    <row r="84" spans="1:7" ht="23.5">
      <c r="A84" s="28" t="s">
        <v>31</v>
      </c>
      <c r="B84" s="28" t="s">
        <v>32</v>
      </c>
      <c r="C84" s="10"/>
      <c r="D84" s="11"/>
      <c r="E84" s="43"/>
      <c r="G84">
        <v>1050</v>
      </c>
    </row>
    <row r="85" spans="1:7" ht="23.5">
      <c r="A85" s="28" t="s">
        <v>29</v>
      </c>
      <c r="B85" s="28" t="s">
        <v>30</v>
      </c>
      <c r="C85" s="10"/>
      <c r="D85" s="11"/>
      <c r="E85" s="43"/>
      <c r="G85">
        <v>1050</v>
      </c>
    </row>
    <row r="86" spans="1:7" ht="23.5">
      <c r="A86" s="28" t="s">
        <v>35</v>
      </c>
      <c r="B86" s="28" t="s">
        <v>36</v>
      </c>
      <c r="C86" s="10"/>
      <c r="D86" s="10"/>
      <c r="E86" s="43" t="s">
        <v>462</v>
      </c>
      <c r="G86">
        <v>470</v>
      </c>
    </row>
    <row r="87" spans="1:7" ht="23.5">
      <c r="A87" s="28" t="s">
        <v>168</v>
      </c>
      <c r="B87" s="28" t="s">
        <v>169</v>
      </c>
      <c r="C87" s="10"/>
      <c r="D87" s="11"/>
      <c r="E87" s="43"/>
      <c r="G87">
        <v>300</v>
      </c>
    </row>
    <row r="88" spans="1:7" ht="23.5">
      <c r="A88" s="28" t="s">
        <v>170</v>
      </c>
      <c r="B88" s="28" t="s">
        <v>171</v>
      </c>
      <c r="C88" s="10"/>
      <c r="D88" s="10"/>
      <c r="E88" s="43"/>
      <c r="G88">
        <v>1886</v>
      </c>
    </row>
    <row r="89" spans="1:7" ht="23.5">
      <c r="A89" s="28" t="s">
        <v>172</v>
      </c>
      <c r="B89" s="28" t="s">
        <v>173</v>
      </c>
      <c r="C89" s="10"/>
      <c r="D89" s="10"/>
      <c r="E89" s="43" t="s">
        <v>468</v>
      </c>
      <c r="G89">
        <v>420</v>
      </c>
    </row>
    <row r="90" spans="1:7" ht="23.5">
      <c r="A90" s="28" t="s">
        <v>49</v>
      </c>
      <c r="B90" s="28" t="s">
        <v>50</v>
      </c>
      <c r="C90" s="10"/>
      <c r="D90" s="10"/>
      <c r="E90" s="43"/>
      <c r="G90">
        <v>560</v>
      </c>
    </row>
    <row r="91" spans="1:7" ht="23.5">
      <c r="A91" s="28" t="s">
        <v>174</v>
      </c>
      <c r="B91" s="28" t="s">
        <v>175</v>
      </c>
      <c r="C91" s="10"/>
      <c r="D91" s="10"/>
      <c r="E91" s="43"/>
    </row>
    <row r="92" spans="1:7" ht="23.5">
      <c r="A92" s="28" t="s">
        <v>176</v>
      </c>
      <c r="B92" s="31" t="s">
        <v>177</v>
      </c>
      <c r="C92" s="10"/>
      <c r="D92" s="10"/>
      <c r="E92" s="43"/>
    </row>
    <row r="93" spans="1:7" ht="23.5">
      <c r="A93" s="28" t="s">
        <v>390</v>
      </c>
      <c r="B93" s="31" t="s">
        <v>391</v>
      </c>
      <c r="C93" s="10">
        <v>3000</v>
      </c>
      <c r="D93" s="10">
        <v>3760</v>
      </c>
      <c r="E93" s="43"/>
    </row>
    <row r="94" spans="1:7" ht="23.5">
      <c r="A94" s="110" t="s">
        <v>397</v>
      </c>
      <c r="B94" s="110"/>
      <c r="C94" s="10"/>
      <c r="D94" s="10"/>
      <c r="E94" s="43"/>
    </row>
    <row r="95" spans="1:7" ht="21">
      <c r="A95" s="116" t="str">
        <f>'[2]STOCK DETAILS-23.08.2023'!B90</f>
        <v>PLANT K-228</v>
      </c>
      <c r="B95" s="117"/>
      <c r="C95" s="117"/>
      <c r="D95" s="118"/>
      <c r="E95" s="43"/>
    </row>
    <row r="96" spans="1:7" ht="23.5">
      <c r="A96" s="31" t="s">
        <v>178</v>
      </c>
      <c r="B96" s="28" t="s">
        <v>179</v>
      </c>
      <c r="C96" s="10"/>
      <c r="D96" s="10">
        <v>800</v>
      </c>
      <c r="E96" s="43" t="s">
        <v>217</v>
      </c>
      <c r="G96">
        <v>400</v>
      </c>
    </row>
    <row r="97" spans="1:7" ht="23.5">
      <c r="A97" s="31" t="s">
        <v>180</v>
      </c>
      <c r="B97" s="28" t="s">
        <v>181</v>
      </c>
      <c r="C97" s="10"/>
      <c r="D97" s="10">
        <v>800</v>
      </c>
      <c r="E97" s="43"/>
    </row>
    <row r="98" spans="1:7" ht="23.5" hidden="1">
      <c r="A98" s="31" t="s">
        <v>182</v>
      </c>
      <c r="B98" s="28" t="s">
        <v>183</v>
      </c>
      <c r="C98" s="10"/>
      <c r="D98" s="10"/>
      <c r="E98" s="43"/>
    </row>
    <row r="99" spans="1:7" ht="23.5" hidden="1">
      <c r="A99" s="31" t="s">
        <v>184</v>
      </c>
      <c r="B99" s="28" t="s">
        <v>185</v>
      </c>
      <c r="C99" s="10"/>
      <c r="D99" s="10"/>
      <c r="E99" s="43"/>
    </row>
    <row r="100" spans="1:7" ht="23.5">
      <c r="A100" s="31" t="s">
        <v>186</v>
      </c>
      <c r="B100" s="28" t="s">
        <v>187</v>
      </c>
      <c r="C100" s="10"/>
      <c r="D100" s="10"/>
      <c r="E100" s="43"/>
    </row>
    <row r="101" spans="1:7" ht="23.5" hidden="1">
      <c r="A101" s="31" t="s">
        <v>188</v>
      </c>
      <c r="B101" s="28" t="s">
        <v>189</v>
      </c>
      <c r="C101" s="10"/>
      <c r="D101" s="10"/>
      <c r="E101" s="43"/>
    </row>
    <row r="102" spans="1:7" ht="23.5" hidden="1">
      <c r="A102" s="110" t="s">
        <v>252</v>
      </c>
      <c r="B102" s="28" t="s">
        <v>393</v>
      </c>
      <c r="C102" s="10"/>
      <c r="D102" s="10"/>
      <c r="E102" s="43"/>
    </row>
    <row r="103" spans="1:7" ht="23.5" hidden="1">
      <c r="A103" s="110" t="s">
        <v>458</v>
      </c>
      <c r="B103" s="28"/>
      <c r="C103" s="10"/>
      <c r="D103" s="10"/>
      <c r="E103" s="43"/>
    </row>
    <row r="104" spans="1:7" ht="21">
      <c r="A104" s="116" t="str">
        <f>'[2]STOCK DETAILS-23.08.2023'!B97</f>
        <v>PLANT- P'NAGAR</v>
      </c>
      <c r="B104" s="117"/>
      <c r="C104" s="117"/>
      <c r="D104" s="118"/>
      <c r="E104" s="43"/>
    </row>
    <row r="105" spans="1:7" ht="23.5" hidden="1">
      <c r="A105" s="28" t="s">
        <v>190</v>
      </c>
      <c r="B105" s="28" t="s">
        <v>30</v>
      </c>
      <c r="C105" s="14"/>
      <c r="D105" s="11"/>
      <c r="E105" s="43"/>
      <c r="G105">
        <v>1150</v>
      </c>
    </row>
    <row r="106" spans="1:7" ht="23.5" hidden="1">
      <c r="A106" s="28" t="s">
        <v>43</v>
      </c>
      <c r="B106" s="28" t="s">
        <v>44</v>
      </c>
      <c r="C106" s="10"/>
      <c r="D106" s="11"/>
      <c r="E106" s="43"/>
      <c r="G106">
        <v>1886</v>
      </c>
    </row>
    <row r="107" spans="1:7" ht="21" hidden="1">
      <c r="A107" s="116" t="str">
        <f>'[2]STOCK DETAILS-23.08.2023'!B100</f>
        <v>OTHER</v>
      </c>
      <c r="B107" s="117"/>
      <c r="C107" s="117"/>
      <c r="D107" s="118"/>
      <c r="E107" s="43"/>
    </row>
    <row r="108" spans="1:7" ht="26" hidden="1">
      <c r="A108" s="39" t="s">
        <v>191</v>
      </c>
      <c r="B108" s="28" t="s">
        <v>192</v>
      </c>
      <c r="C108" s="14"/>
      <c r="D108" s="10"/>
      <c r="E108" s="43"/>
    </row>
    <row r="109" spans="1:7" ht="23.5" hidden="1">
      <c r="A109" s="28" t="s">
        <v>193</v>
      </c>
      <c r="B109" s="28" t="s">
        <v>194</v>
      </c>
      <c r="C109" s="14"/>
      <c r="D109" s="10"/>
      <c r="E109" s="43"/>
    </row>
    <row r="110" spans="1:7" ht="23.5" hidden="1">
      <c r="A110" s="28" t="s">
        <v>195</v>
      </c>
      <c r="B110" s="28" t="s">
        <v>196</v>
      </c>
      <c r="C110" s="10"/>
      <c r="D110" s="10"/>
      <c r="E110" s="43"/>
    </row>
    <row r="111" spans="1:7" ht="23.5" hidden="1">
      <c r="A111" s="28" t="s">
        <v>197</v>
      </c>
      <c r="B111" s="28" t="s">
        <v>198</v>
      </c>
      <c r="C111" s="10"/>
      <c r="D111" s="10"/>
      <c r="E111" s="43"/>
    </row>
    <row r="112" spans="1:7" ht="23.5" hidden="1">
      <c r="A112" s="28" t="s">
        <v>199</v>
      </c>
      <c r="B112" s="28" t="s">
        <v>200</v>
      </c>
      <c r="C112" s="10"/>
      <c r="D112" s="10"/>
      <c r="E112" s="43"/>
    </row>
    <row r="113" spans="1:5" ht="21" hidden="1">
      <c r="A113" s="28" t="s">
        <v>201</v>
      </c>
      <c r="B113" s="28" t="s">
        <v>202</v>
      </c>
      <c r="C113" s="14"/>
      <c r="D113" s="15"/>
      <c r="E113" s="43"/>
    </row>
    <row r="114" spans="1:5" ht="21" hidden="1">
      <c r="A114" s="28" t="s">
        <v>203</v>
      </c>
      <c r="B114" s="28" t="s">
        <v>204</v>
      </c>
      <c r="C114" s="14"/>
      <c r="D114" s="15"/>
      <c r="E114" s="43"/>
    </row>
    <row r="115" spans="1:5" ht="21" hidden="1">
      <c r="A115" s="28" t="s">
        <v>205</v>
      </c>
      <c r="B115" s="28" t="s">
        <v>206</v>
      </c>
      <c r="C115" s="14"/>
      <c r="D115" s="15"/>
      <c r="E115" s="43"/>
    </row>
    <row r="116" spans="1:5" ht="21" hidden="1">
      <c r="A116" s="28" t="s">
        <v>184</v>
      </c>
      <c r="B116" s="28" t="s">
        <v>185</v>
      </c>
      <c r="C116" s="14"/>
      <c r="D116" s="15"/>
      <c r="E116" s="43"/>
    </row>
    <row r="117" spans="1:5" ht="21" hidden="1">
      <c r="A117" s="28" t="s">
        <v>207</v>
      </c>
      <c r="B117" s="28" t="s">
        <v>58</v>
      </c>
      <c r="C117" s="14"/>
      <c r="D117" s="15"/>
      <c r="E117" s="43"/>
    </row>
    <row r="118" spans="1:5" ht="21" hidden="1">
      <c r="A118" s="28" t="s">
        <v>208</v>
      </c>
      <c r="B118" s="28" t="s">
        <v>177</v>
      </c>
      <c r="C118" s="14"/>
      <c r="D118" s="15"/>
      <c r="E118" s="43"/>
    </row>
    <row r="119" spans="1:5" ht="21" hidden="1">
      <c r="A119" s="28" t="s">
        <v>209</v>
      </c>
      <c r="B119" s="28" t="s">
        <v>175</v>
      </c>
      <c r="C119" s="14"/>
      <c r="D119" s="15"/>
      <c r="E119" s="43"/>
    </row>
    <row r="120" spans="1:5" ht="21" hidden="1">
      <c r="A120" s="116" t="str">
        <f>'[2]STOCK DETAILS-23.08.2023'!B113</f>
        <v>SAJAY TECH</v>
      </c>
      <c r="B120" s="117"/>
      <c r="C120" s="117"/>
      <c r="D120" s="118"/>
      <c r="E120" s="43"/>
    </row>
    <row r="121" spans="1:5" ht="21" hidden="1">
      <c r="A121" s="28" t="s">
        <v>210</v>
      </c>
      <c r="B121" s="40" t="s">
        <v>211</v>
      </c>
      <c r="C121" s="14"/>
      <c r="D121" s="15"/>
      <c r="E121" s="43"/>
    </row>
    <row r="122" spans="1:5" ht="21" hidden="1">
      <c r="A122" s="16"/>
      <c r="B122" s="14"/>
      <c r="C122" s="14"/>
      <c r="D122" s="15"/>
      <c r="E122" s="43"/>
    </row>
    <row r="123" spans="1:5" ht="23.5" hidden="1">
      <c r="A123" s="28" t="s">
        <v>201</v>
      </c>
      <c r="B123" s="28"/>
      <c r="C123" s="10"/>
      <c r="D123" s="11"/>
      <c r="E123" s="43"/>
    </row>
    <row r="124" spans="1:5" ht="21" hidden="1">
      <c r="A124" s="116" t="str">
        <f>'[2]STOCK DETAILS-23.08.2023'!B116</f>
        <v>SHREE  CHANAKYA</v>
      </c>
      <c r="B124" s="117"/>
      <c r="C124" s="117"/>
      <c r="D124" s="118"/>
      <c r="E124" s="43"/>
    </row>
    <row r="125" spans="1:5" ht="23.5" hidden="1">
      <c r="A125" s="41" t="s">
        <v>212</v>
      </c>
      <c r="B125" s="42" t="s">
        <v>42</v>
      </c>
      <c r="C125" s="14"/>
      <c r="D125" s="111"/>
      <c r="E125" s="43"/>
    </row>
    <row r="126" spans="1:5" ht="23.5" hidden="1">
      <c r="A126" s="41" t="s">
        <v>213</v>
      </c>
      <c r="B126" s="42" t="s">
        <v>46</v>
      </c>
      <c r="C126" s="14"/>
      <c r="D126" s="111"/>
      <c r="E126" s="43"/>
    </row>
    <row r="127" spans="1:5" ht="23.5" hidden="1">
      <c r="A127" s="28" t="s">
        <v>214</v>
      </c>
      <c r="B127" s="28" t="s">
        <v>215</v>
      </c>
      <c r="C127" s="10"/>
      <c r="D127" s="111"/>
      <c r="E127" s="43"/>
    </row>
    <row r="128" spans="1:5" ht="23.5" hidden="1">
      <c r="A128" s="28" t="s">
        <v>216</v>
      </c>
      <c r="B128" s="28" t="s">
        <v>40</v>
      </c>
      <c r="C128" s="14"/>
      <c r="D128" s="10"/>
      <c r="E128" s="43"/>
    </row>
    <row r="129" spans="1:5" ht="21" hidden="1">
      <c r="A129" s="122" t="s">
        <v>11</v>
      </c>
      <c r="B129" s="122"/>
      <c r="C129" s="122"/>
      <c r="D129" s="122"/>
      <c r="E129" s="43"/>
    </row>
    <row r="130" spans="1:5" ht="23.5" hidden="1">
      <c r="A130" s="12" t="s">
        <v>12</v>
      </c>
      <c r="B130" s="12"/>
      <c r="C130" s="10"/>
      <c r="D130" s="10"/>
      <c r="E130" s="43"/>
    </row>
    <row r="131" spans="1:5" ht="21" hidden="1">
      <c r="A131" s="14"/>
      <c r="B131" s="14"/>
      <c r="C131" s="14"/>
      <c r="D131" s="14"/>
      <c r="E131" s="43"/>
    </row>
    <row r="132" spans="1:5" ht="21">
      <c r="A132" s="122" t="s">
        <v>13</v>
      </c>
      <c r="B132" s="122"/>
      <c r="C132" s="122"/>
      <c r="D132" s="122"/>
      <c r="E132" s="43"/>
    </row>
    <row r="133" spans="1:5" ht="23.5">
      <c r="A133" s="12" t="s">
        <v>223</v>
      </c>
      <c r="B133" s="12"/>
      <c r="C133" s="14"/>
      <c r="D133" s="10"/>
      <c r="E133" s="43"/>
    </row>
    <row r="134" spans="1:5" ht="23.5">
      <c r="A134" s="12" t="s">
        <v>224</v>
      </c>
      <c r="B134" s="12"/>
      <c r="C134" s="14"/>
      <c r="D134" s="10"/>
      <c r="E134" s="43"/>
    </row>
    <row r="135" spans="1:5" ht="23.5">
      <c r="A135" s="12" t="s">
        <v>238</v>
      </c>
      <c r="B135" s="12"/>
      <c r="C135" s="10"/>
      <c r="D135" s="10">
        <v>200</v>
      </c>
      <c r="E135" s="43" t="s">
        <v>500</v>
      </c>
    </row>
    <row r="136" spans="1:5" ht="23.5" hidden="1">
      <c r="A136" s="12"/>
      <c r="B136" s="12"/>
      <c r="C136" s="14"/>
      <c r="D136" s="10"/>
      <c r="E136" s="43" t="s">
        <v>452</v>
      </c>
    </row>
    <row r="137" spans="1:5" ht="23.5">
      <c r="A137" s="12" t="s">
        <v>450</v>
      </c>
      <c r="B137" s="12"/>
      <c r="C137" s="14"/>
      <c r="D137" s="10"/>
      <c r="E137" s="43"/>
    </row>
    <row r="138" spans="1:5" ht="23.5">
      <c r="A138" s="12" t="s">
        <v>481</v>
      </c>
      <c r="B138" s="12"/>
      <c r="C138" s="10"/>
      <c r="D138" s="10"/>
      <c r="E138" s="43"/>
    </row>
    <row r="139" spans="1:5" ht="23.5">
      <c r="A139" s="12" t="s">
        <v>466</v>
      </c>
      <c r="B139" s="12"/>
      <c r="C139" s="10"/>
      <c r="D139" s="10"/>
      <c r="E139" s="43"/>
    </row>
    <row r="140" spans="1:5" ht="23.5">
      <c r="A140" s="12" t="s">
        <v>485</v>
      </c>
      <c r="B140" s="12"/>
      <c r="C140" s="10"/>
      <c r="D140" s="10"/>
      <c r="E140" s="43"/>
    </row>
    <row r="141" spans="1:5" ht="21">
      <c r="A141" s="122" t="s">
        <v>432</v>
      </c>
      <c r="B141" s="122"/>
      <c r="C141" s="122"/>
      <c r="D141" s="122"/>
      <c r="E141" s="43"/>
    </row>
    <row r="142" spans="1:5" ht="23.5" hidden="1">
      <c r="A142" s="12" t="s">
        <v>394</v>
      </c>
      <c r="B142" s="12"/>
      <c r="C142" s="14"/>
      <c r="D142" s="10"/>
      <c r="E142" s="43" t="s">
        <v>462</v>
      </c>
    </row>
    <row r="143" spans="1:5" ht="23.5" hidden="1">
      <c r="A143" s="12" t="s">
        <v>260</v>
      </c>
      <c r="B143" s="12" t="s">
        <v>241</v>
      </c>
      <c r="C143" s="14"/>
      <c r="D143" s="10"/>
      <c r="E143" s="43"/>
    </row>
    <row r="144" spans="1:5" ht="23.5" hidden="1">
      <c r="A144" s="12" t="s">
        <v>239</v>
      </c>
      <c r="B144" s="12" t="s">
        <v>241</v>
      </c>
      <c r="C144" s="14"/>
      <c r="D144" s="10"/>
      <c r="E144" s="43"/>
    </row>
    <row r="145" spans="1:5" ht="23.5" hidden="1">
      <c r="A145" s="12" t="s">
        <v>433</v>
      </c>
      <c r="B145" s="12" t="s">
        <v>441</v>
      </c>
      <c r="C145" s="14"/>
      <c r="D145" s="10"/>
      <c r="E145" s="43"/>
    </row>
    <row r="146" spans="1:5" ht="23.5" hidden="1">
      <c r="A146" s="12" t="s">
        <v>488</v>
      </c>
      <c r="B146" s="12"/>
      <c r="C146" s="14"/>
      <c r="D146" s="10"/>
      <c r="E146" s="43"/>
    </row>
    <row r="147" spans="1:5" ht="23.5" hidden="1">
      <c r="A147" s="12" t="s">
        <v>489</v>
      </c>
      <c r="B147" s="12"/>
      <c r="C147" s="14"/>
      <c r="D147" s="10"/>
      <c r="E147" s="43"/>
    </row>
    <row r="148" spans="1:5" ht="23.5" hidden="1">
      <c r="A148" s="12" t="s">
        <v>240</v>
      </c>
      <c r="B148" s="12" t="s">
        <v>241</v>
      </c>
      <c r="C148" s="14"/>
      <c r="D148" s="10"/>
      <c r="E148" s="43"/>
    </row>
    <row r="149" spans="1:5" ht="23.5" hidden="1">
      <c r="A149" s="12" t="s">
        <v>472</v>
      </c>
      <c r="B149" s="12"/>
      <c r="C149" s="14"/>
      <c r="D149" s="10"/>
      <c r="E149" s="43"/>
    </row>
    <row r="150" spans="1:5" ht="19.5" customHeight="1">
      <c r="A150" s="25" t="s">
        <v>15</v>
      </c>
      <c r="B150" s="25"/>
      <c r="C150" s="26">
        <f>SUM(C4:C144)</f>
        <v>43850</v>
      </c>
      <c r="D150" s="26">
        <f>SUM(D4:D148)</f>
        <v>49794</v>
      </c>
      <c r="E150" s="43"/>
    </row>
  </sheetData>
  <mergeCells count="14">
    <mergeCell ref="E41:E42"/>
    <mergeCell ref="A141:D141"/>
    <mergeCell ref="A104:D104"/>
    <mergeCell ref="A107:D107"/>
    <mergeCell ref="A120:D120"/>
    <mergeCell ref="A124:D124"/>
    <mergeCell ref="A129:D129"/>
    <mergeCell ref="A132:D132"/>
    <mergeCell ref="A95:D95"/>
    <mergeCell ref="A1:C1"/>
    <mergeCell ref="A3:D3"/>
    <mergeCell ref="A25:D25"/>
    <mergeCell ref="A61:D61"/>
    <mergeCell ref="A77:D77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ABE5B-AF9C-4F12-9F0C-7949E212B7D0}">
  <dimension ref="A1:G134"/>
  <sheetViews>
    <sheetView workbookViewId="0">
      <selection activeCell="D79" sqref="D7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1050*8</f>
        <v>8400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'[2]STOCK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11">
        <v>500</v>
      </c>
      <c r="E53" s="43"/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'[2]STOCK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'[2]STOCK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1500</v>
      </c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'[2]STOCK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'[2]STOCK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'[2]STOCK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>
        <v>500</v>
      </c>
      <c r="D103" s="11">
        <v>200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'[2]STOCK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'[2]STOCK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/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34772</v>
      </c>
      <c r="D134" s="26">
        <f>SUM(D4:D133)</f>
        <v>44238</v>
      </c>
      <c r="E134" s="43"/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EF052-42B9-4EC2-B179-283A7649530F}">
  <sheetPr>
    <pageSetUpPr fitToPage="1"/>
  </sheetPr>
  <dimension ref="A1:G149"/>
  <sheetViews>
    <sheetView topLeftCell="A4" workbookViewId="0">
      <selection activeCell="E24" sqref="E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2.26953125" customWidth="1"/>
  </cols>
  <sheetData>
    <row r="1" spans="1:7" ht="18" customHeight="1">
      <c r="A1" s="119" t="s">
        <v>0</v>
      </c>
      <c r="B1" s="120"/>
      <c r="C1" s="120"/>
      <c r="D1" s="1" t="s">
        <v>503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6000</v>
      </c>
      <c r="D4" s="11">
        <v>7500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4200+2000</f>
        <v>6200</v>
      </c>
      <c r="D5" s="11">
        <v>7500</v>
      </c>
      <c r="E5" s="43" t="s">
        <v>463</v>
      </c>
      <c r="G5">
        <v>1050</v>
      </c>
    </row>
    <row r="6" spans="1:7" ht="23.5">
      <c r="A6" s="28" t="s">
        <v>33</v>
      </c>
      <c r="B6" s="28" t="s">
        <v>34</v>
      </c>
      <c r="C6" s="10">
        <v>1250</v>
      </c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v>2000</v>
      </c>
      <c r="D9" s="11">
        <v>2000</v>
      </c>
      <c r="E9" s="43" t="s">
        <v>463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v>13400</v>
      </c>
      <c r="D11" s="10">
        <v>11000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1800*2</f>
        <v>3600</v>
      </c>
      <c r="D13" s="11">
        <v>2000</v>
      </c>
      <c r="E13" s="43" t="s">
        <v>463</v>
      </c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2000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900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>
        <v>400</v>
      </c>
      <c r="E28" s="43" t="s">
        <v>462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 t="s">
        <v>462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850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2808</v>
      </c>
      <c r="E38" s="43"/>
      <c r="G38" t="s">
        <v>9</v>
      </c>
    </row>
    <row r="39" spans="1:7" ht="23.5">
      <c r="A39" s="31" t="s">
        <v>93</v>
      </c>
      <c r="B39" s="28" t="s">
        <v>94</v>
      </c>
      <c r="C39" s="10"/>
      <c r="D39" s="10">
        <v>500</v>
      </c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0"/>
      <c r="E40" s="43"/>
      <c r="G40">
        <v>200</v>
      </c>
    </row>
    <row r="41" spans="1:7" ht="23.5">
      <c r="A41" s="31" t="s">
        <v>97</v>
      </c>
      <c r="B41" s="28" t="s">
        <v>98</v>
      </c>
      <c r="C41" s="10">
        <v>500</v>
      </c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462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 t="s">
        <v>462</v>
      </c>
    </row>
    <row r="59" spans="1:7" ht="23.5">
      <c r="A59" s="12" t="s">
        <v>221</v>
      </c>
      <c r="B59" s="12" t="s">
        <v>129</v>
      </c>
      <c r="C59" s="10"/>
      <c r="D59" s="10"/>
      <c r="E59" s="43"/>
    </row>
    <row r="60" spans="1:7" ht="21">
      <c r="A60" s="116" t="str">
        <f>'[2]STOCK DETAILS-23.08.2023'!B58</f>
        <v>PLANT E-92 ( krinstna Associates)</v>
      </c>
      <c r="B60" s="117"/>
      <c r="C60" s="117"/>
      <c r="D60" s="118"/>
      <c r="E60" s="43"/>
    </row>
    <row r="61" spans="1:7" ht="23.5" hidden="1">
      <c r="A61" s="33" t="s">
        <v>130</v>
      </c>
      <c r="B61" s="30" t="s">
        <v>131</v>
      </c>
      <c r="C61" s="10"/>
      <c r="D61" s="11"/>
      <c r="E61" s="43"/>
      <c r="G61">
        <v>230</v>
      </c>
    </row>
    <row r="62" spans="1:7" ht="23.5" hidden="1">
      <c r="A62" s="30" t="s">
        <v>132</v>
      </c>
      <c r="B62" s="30" t="s">
        <v>133</v>
      </c>
      <c r="C62" s="10"/>
      <c r="D62" s="11"/>
      <c r="E62" s="43"/>
      <c r="G62">
        <v>180</v>
      </c>
    </row>
    <row r="63" spans="1:7" ht="23.5" hidden="1">
      <c r="A63" s="30" t="s">
        <v>134</v>
      </c>
      <c r="B63" s="30" t="s">
        <v>135</v>
      </c>
      <c r="C63" s="10"/>
      <c r="D63" s="11"/>
      <c r="E63" s="43"/>
      <c r="G63">
        <v>180</v>
      </c>
    </row>
    <row r="64" spans="1:7" ht="23.5" hidden="1">
      <c r="A64" s="28" t="s">
        <v>136</v>
      </c>
      <c r="B64" s="28" t="s">
        <v>137</v>
      </c>
      <c r="C64" s="10"/>
      <c r="D64" s="11"/>
      <c r="E64" s="43"/>
      <c r="G64">
        <v>170</v>
      </c>
    </row>
    <row r="65" spans="1:7" ht="23.5" hidden="1">
      <c r="A65" s="28" t="s">
        <v>138</v>
      </c>
      <c r="B65" s="28" t="s">
        <v>139</v>
      </c>
      <c r="C65" s="10"/>
      <c r="D65" s="11"/>
      <c r="E65" s="43"/>
      <c r="G65">
        <v>170</v>
      </c>
    </row>
    <row r="66" spans="1:7" ht="23.5">
      <c r="A66" s="28" t="s">
        <v>140</v>
      </c>
      <c r="B66" s="28" t="s">
        <v>141</v>
      </c>
      <c r="C66" s="10"/>
      <c r="D66" s="11"/>
      <c r="E66" s="43"/>
      <c r="G66">
        <v>170</v>
      </c>
    </row>
    <row r="67" spans="1:7" ht="23.5">
      <c r="A67" s="28" t="s">
        <v>142</v>
      </c>
      <c r="B67" s="28" t="s">
        <v>143</v>
      </c>
      <c r="C67" s="10"/>
      <c r="D67" s="11">
        <f>288+288</f>
        <v>576</v>
      </c>
      <c r="E67" s="43"/>
      <c r="G67">
        <v>230</v>
      </c>
    </row>
    <row r="68" spans="1:7" ht="23.5" hidden="1">
      <c r="A68" s="28" t="s">
        <v>144</v>
      </c>
      <c r="B68" s="28" t="s">
        <v>145</v>
      </c>
      <c r="C68" s="10"/>
      <c r="D68" s="11"/>
      <c r="E68" s="43"/>
      <c r="G68">
        <v>180</v>
      </c>
    </row>
    <row r="69" spans="1:7" ht="23.5" hidden="1">
      <c r="A69" s="28" t="s">
        <v>146</v>
      </c>
      <c r="B69" s="28" t="s">
        <v>147</v>
      </c>
      <c r="C69" s="10"/>
      <c r="D69" s="11"/>
      <c r="E69" s="43"/>
      <c r="G69">
        <v>180</v>
      </c>
    </row>
    <row r="70" spans="1:7" ht="23.5" hidden="1">
      <c r="A70" s="28" t="s">
        <v>148</v>
      </c>
      <c r="B70" s="28" t="s">
        <v>149</v>
      </c>
      <c r="C70" s="10"/>
      <c r="D70" s="11"/>
      <c r="E70" s="43"/>
      <c r="G70">
        <v>180</v>
      </c>
    </row>
    <row r="71" spans="1:7" ht="23.5" hidden="1">
      <c r="A71" s="28" t="s">
        <v>148</v>
      </c>
      <c r="B71" s="28" t="s">
        <v>150</v>
      </c>
      <c r="C71" s="10"/>
      <c r="D71" s="11"/>
      <c r="E71" s="43"/>
      <c r="G71">
        <v>180</v>
      </c>
    </row>
    <row r="72" spans="1:7" ht="23.5" hidden="1">
      <c r="A72" s="28" t="s">
        <v>148</v>
      </c>
      <c r="B72" s="28" t="s">
        <v>151</v>
      </c>
      <c r="C72" s="10"/>
      <c r="D72" s="11"/>
      <c r="E72" s="43"/>
      <c r="G72">
        <v>180</v>
      </c>
    </row>
    <row r="73" spans="1:7" ht="23.5" hidden="1">
      <c r="A73" s="28" t="s">
        <v>148</v>
      </c>
      <c r="B73" s="28" t="s">
        <v>152</v>
      </c>
      <c r="C73" s="10"/>
      <c r="D73" s="11"/>
      <c r="E73" s="43"/>
      <c r="G73">
        <v>180</v>
      </c>
    </row>
    <row r="74" spans="1:7" ht="23.5" hidden="1">
      <c r="A74" s="28" t="s">
        <v>153</v>
      </c>
      <c r="B74" s="28" t="s">
        <v>154</v>
      </c>
      <c r="C74" s="10"/>
      <c r="D74" s="11"/>
      <c r="E74" s="43"/>
    </row>
    <row r="75" spans="1:7" ht="23.5" hidden="1">
      <c r="A75" s="28" t="s">
        <v>155</v>
      </c>
      <c r="B75" s="28" t="s">
        <v>156</v>
      </c>
      <c r="C75" s="10"/>
      <c r="D75" s="11"/>
      <c r="E75" s="43"/>
    </row>
    <row r="76" spans="1:7" ht="21">
      <c r="A76" s="116" t="str">
        <f>'[2]STOCK DETAILS-23.08.2023'!B74</f>
        <v>PLANT E-71</v>
      </c>
      <c r="B76" s="117"/>
      <c r="C76" s="117"/>
      <c r="D76" s="118"/>
      <c r="E76" s="43"/>
    </row>
    <row r="77" spans="1:7" ht="23.5">
      <c r="A77" s="29" t="s">
        <v>157</v>
      </c>
      <c r="B77" s="28" t="s">
        <v>158</v>
      </c>
      <c r="C77" s="10">
        <v>1800</v>
      </c>
      <c r="D77" s="11"/>
      <c r="E77" s="43"/>
      <c r="G77">
        <v>900</v>
      </c>
    </row>
    <row r="78" spans="1:7" ht="23.5">
      <c r="A78" s="29" t="s">
        <v>159</v>
      </c>
      <c r="B78" s="28" t="s">
        <v>160</v>
      </c>
      <c r="C78" s="10">
        <v>1400</v>
      </c>
      <c r="D78" s="11"/>
      <c r="E78" s="43" t="s">
        <v>462</v>
      </c>
      <c r="G78">
        <v>700</v>
      </c>
    </row>
    <row r="79" spans="1:7" ht="23.5">
      <c r="A79" s="34" t="s">
        <v>161</v>
      </c>
      <c r="B79" s="35" t="s">
        <v>162</v>
      </c>
      <c r="C79" s="10"/>
      <c r="D79" s="11"/>
      <c r="E79" s="43" t="s">
        <v>462</v>
      </c>
      <c r="G79">
        <v>900</v>
      </c>
    </row>
    <row r="80" spans="1:7" ht="23.5">
      <c r="A80" s="36" t="s">
        <v>163</v>
      </c>
      <c r="B80" s="35" t="s">
        <v>164</v>
      </c>
      <c r="C80" s="10">
        <v>1000</v>
      </c>
      <c r="D80" s="11">
        <v>1800</v>
      </c>
      <c r="E80" s="43"/>
      <c r="G80">
        <v>600</v>
      </c>
    </row>
    <row r="81" spans="1:7" ht="26">
      <c r="A81" s="37" t="s">
        <v>51</v>
      </c>
      <c r="B81" s="35" t="s">
        <v>165</v>
      </c>
      <c r="C81" s="10"/>
      <c r="D81" s="11">
        <v>1500</v>
      </c>
      <c r="E81" s="43" t="s">
        <v>468</v>
      </c>
      <c r="G81" t="s">
        <v>9</v>
      </c>
    </row>
    <row r="82" spans="1:7" ht="23.5">
      <c r="A82" s="28" t="s">
        <v>166</v>
      </c>
      <c r="B82" s="28" t="s">
        <v>167</v>
      </c>
      <c r="C82" s="10"/>
      <c r="D82" s="11"/>
      <c r="E82" s="43" t="s">
        <v>468</v>
      </c>
      <c r="G82">
        <v>900</v>
      </c>
    </row>
    <row r="83" spans="1:7" ht="23.5">
      <c r="A83" s="28" t="s">
        <v>31</v>
      </c>
      <c r="B83" s="28" t="s">
        <v>32</v>
      </c>
      <c r="C83" s="10"/>
      <c r="D83" s="11"/>
      <c r="E83" s="43"/>
      <c r="G83">
        <v>1050</v>
      </c>
    </row>
    <row r="84" spans="1:7" ht="23.5">
      <c r="A84" s="28" t="s">
        <v>29</v>
      </c>
      <c r="B84" s="28" t="s">
        <v>30</v>
      </c>
      <c r="C84" s="10"/>
      <c r="D84" s="11"/>
      <c r="E84" s="43"/>
      <c r="G84">
        <v>1050</v>
      </c>
    </row>
    <row r="85" spans="1:7" ht="23.5">
      <c r="A85" s="28" t="s">
        <v>35</v>
      </c>
      <c r="B85" s="28" t="s">
        <v>36</v>
      </c>
      <c r="C85" s="10"/>
      <c r="D85" s="10"/>
      <c r="E85" s="43" t="s">
        <v>462</v>
      </c>
      <c r="G85">
        <v>470</v>
      </c>
    </row>
    <row r="86" spans="1:7" ht="23.5">
      <c r="A86" s="28" t="s">
        <v>168</v>
      </c>
      <c r="B86" s="28" t="s">
        <v>169</v>
      </c>
      <c r="C86" s="10"/>
      <c r="D86" s="11"/>
      <c r="E86" s="43"/>
      <c r="G86">
        <v>300</v>
      </c>
    </row>
    <row r="87" spans="1:7" ht="23.5">
      <c r="A87" s="28" t="s">
        <v>170</v>
      </c>
      <c r="B87" s="28" t="s">
        <v>171</v>
      </c>
      <c r="C87" s="10"/>
      <c r="D87" s="10"/>
      <c r="E87" s="43"/>
      <c r="G87">
        <v>1886</v>
      </c>
    </row>
    <row r="88" spans="1:7" ht="23.5">
      <c r="A88" s="28" t="s">
        <v>172</v>
      </c>
      <c r="B88" s="28" t="s">
        <v>173</v>
      </c>
      <c r="C88" s="10"/>
      <c r="D88" s="10">
        <v>1800</v>
      </c>
      <c r="E88" s="43" t="s">
        <v>468</v>
      </c>
      <c r="G88">
        <v>420</v>
      </c>
    </row>
    <row r="89" spans="1:7" ht="23.5">
      <c r="A89" s="28" t="s">
        <v>49</v>
      </c>
      <c r="B89" s="28" t="s">
        <v>50</v>
      </c>
      <c r="C89" s="10"/>
      <c r="D89" s="10"/>
      <c r="E89" s="43"/>
      <c r="G89">
        <v>560</v>
      </c>
    </row>
    <row r="90" spans="1:7" ht="23.5">
      <c r="A90" s="28" t="s">
        <v>174</v>
      </c>
      <c r="B90" s="28" t="s">
        <v>175</v>
      </c>
      <c r="C90" s="10"/>
      <c r="D90" s="10"/>
      <c r="E90" s="43"/>
    </row>
    <row r="91" spans="1:7" ht="23.5">
      <c r="A91" s="28" t="s">
        <v>176</v>
      </c>
      <c r="B91" s="31" t="s">
        <v>177</v>
      </c>
      <c r="C91" s="10"/>
      <c r="D91" s="10"/>
      <c r="E91" s="43"/>
    </row>
    <row r="92" spans="1:7" ht="23.5">
      <c r="A92" s="28" t="s">
        <v>390</v>
      </c>
      <c r="B92" s="31" t="s">
        <v>391</v>
      </c>
      <c r="C92" s="10">
        <v>3000</v>
      </c>
      <c r="D92" s="10">
        <v>3760</v>
      </c>
      <c r="E92" s="43"/>
    </row>
    <row r="93" spans="1:7" ht="23.5">
      <c r="A93" s="110" t="s">
        <v>397</v>
      </c>
      <c r="B93" s="110"/>
      <c r="C93" s="10"/>
      <c r="D93" s="10"/>
      <c r="E93" s="43"/>
    </row>
    <row r="94" spans="1:7" ht="21">
      <c r="A94" s="116" t="str">
        <f>'[2]STOCK DETAILS-23.08.2023'!B90</f>
        <v>PLANT K-228</v>
      </c>
      <c r="B94" s="117"/>
      <c r="C94" s="117"/>
      <c r="D94" s="118"/>
      <c r="E94" s="43"/>
    </row>
    <row r="95" spans="1:7" ht="23.5">
      <c r="A95" s="31" t="s">
        <v>178</v>
      </c>
      <c r="B95" s="28" t="s">
        <v>179</v>
      </c>
      <c r="C95" s="10"/>
      <c r="D95" s="10">
        <v>800</v>
      </c>
      <c r="E95" s="43" t="s">
        <v>217</v>
      </c>
      <c r="G95">
        <v>400</v>
      </c>
    </row>
    <row r="96" spans="1:7" ht="23.5">
      <c r="A96" s="31" t="s">
        <v>180</v>
      </c>
      <c r="B96" s="28" t="s">
        <v>181</v>
      </c>
      <c r="C96" s="10"/>
      <c r="D96" s="10">
        <v>800</v>
      </c>
      <c r="E96" s="43"/>
    </row>
    <row r="97" spans="1:7" ht="23.5" hidden="1">
      <c r="A97" s="31" t="s">
        <v>182</v>
      </c>
      <c r="B97" s="28" t="s">
        <v>183</v>
      </c>
      <c r="C97" s="10"/>
      <c r="D97" s="10"/>
      <c r="E97" s="43"/>
    </row>
    <row r="98" spans="1:7" ht="23.5" hidden="1">
      <c r="A98" s="31" t="s">
        <v>184</v>
      </c>
      <c r="B98" s="28" t="s">
        <v>185</v>
      </c>
      <c r="C98" s="10"/>
      <c r="D98" s="10"/>
      <c r="E98" s="43"/>
    </row>
    <row r="99" spans="1:7" ht="23.5">
      <c r="A99" s="31" t="s">
        <v>186</v>
      </c>
      <c r="B99" s="28" t="s">
        <v>187</v>
      </c>
      <c r="C99" s="10"/>
      <c r="D99" s="10"/>
      <c r="E99" s="43"/>
    </row>
    <row r="100" spans="1:7" ht="23.5" hidden="1">
      <c r="A100" s="31" t="s">
        <v>188</v>
      </c>
      <c r="B100" s="28" t="s">
        <v>189</v>
      </c>
      <c r="C100" s="10"/>
      <c r="D100" s="10"/>
      <c r="E100" s="43"/>
    </row>
    <row r="101" spans="1:7" ht="23.5" hidden="1">
      <c r="A101" s="110" t="s">
        <v>252</v>
      </c>
      <c r="B101" s="28" t="s">
        <v>393</v>
      </c>
      <c r="C101" s="10"/>
      <c r="D101" s="10"/>
      <c r="E101" s="43"/>
    </row>
    <row r="102" spans="1:7" ht="23.5" hidden="1">
      <c r="A102" s="110" t="s">
        <v>458</v>
      </c>
      <c r="B102" s="28"/>
      <c r="C102" s="10"/>
      <c r="D102" s="10"/>
      <c r="E102" s="43"/>
    </row>
    <row r="103" spans="1:7" ht="21">
      <c r="A103" s="116" t="str">
        <f>'[2]STOCK DETAILS-23.08.2023'!B97</f>
        <v>PLANT- P'NAGAR</v>
      </c>
      <c r="B103" s="117"/>
      <c r="C103" s="117"/>
      <c r="D103" s="118"/>
      <c r="E103" s="43"/>
    </row>
    <row r="104" spans="1:7" ht="23.5" hidden="1">
      <c r="A104" s="28" t="s">
        <v>190</v>
      </c>
      <c r="B104" s="28" t="s">
        <v>30</v>
      </c>
      <c r="C104" s="14"/>
      <c r="D104" s="11"/>
      <c r="E104" s="43"/>
      <c r="G104">
        <v>1150</v>
      </c>
    </row>
    <row r="105" spans="1:7" ht="23.5" hidden="1">
      <c r="A105" s="28" t="s">
        <v>43</v>
      </c>
      <c r="B105" s="28" t="s">
        <v>44</v>
      </c>
      <c r="C105" s="10"/>
      <c r="D105" s="11"/>
      <c r="E105" s="43"/>
      <c r="G105">
        <v>1886</v>
      </c>
    </row>
    <row r="106" spans="1:7" ht="21" hidden="1">
      <c r="A106" s="116" t="str">
        <f>'[2]STOCK DETAILS-23.08.2023'!B100</f>
        <v>OTHER</v>
      </c>
      <c r="B106" s="117"/>
      <c r="C106" s="117"/>
      <c r="D106" s="118"/>
      <c r="E106" s="43"/>
    </row>
    <row r="107" spans="1:7" ht="26" hidden="1">
      <c r="A107" s="39" t="s">
        <v>191</v>
      </c>
      <c r="B107" s="28" t="s">
        <v>192</v>
      </c>
      <c r="C107" s="14"/>
      <c r="D107" s="10"/>
      <c r="E107" s="43"/>
    </row>
    <row r="108" spans="1:7" ht="23.5" hidden="1">
      <c r="A108" s="28" t="s">
        <v>193</v>
      </c>
      <c r="B108" s="28" t="s">
        <v>194</v>
      </c>
      <c r="C108" s="14"/>
      <c r="D108" s="10"/>
      <c r="E108" s="43"/>
    </row>
    <row r="109" spans="1:7" ht="23.5" hidden="1">
      <c r="A109" s="28" t="s">
        <v>195</v>
      </c>
      <c r="B109" s="28" t="s">
        <v>196</v>
      </c>
      <c r="C109" s="10"/>
      <c r="D109" s="10"/>
      <c r="E109" s="43"/>
    </row>
    <row r="110" spans="1:7" ht="23.5" hidden="1">
      <c r="A110" s="28" t="s">
        <v>197</v>
      </c>
      <c r="B110" s="28" t="s">
        <v>198</v>
      </c>
      <c r="C110" s="10"/>
      <c r="D110" s="10"/>
      <c r="E110" s="43"/>
    </row>
    <row r="111" spans="1:7" ht="23.5" hidden="1">
      <c r="A111" s="28" t="s">
        <v>199</v>
      </c>
      <c r="B111" s="28" t="s">
        <v>200</v>
      </c>
      <c r="C111" s="10"/>
      <c r="D111" s="10"/>
      <c r="E111" s="43"/>
    </row>
    <row r="112" spans="1:7" ht="21" hidden="1">
      <c r="A112" s="28" t="s">
        <v>201</v>
      </c>
      <c r="B112" s="28" t="s">
        <v>202</v>
      </c>
      <c r="C112" s="14"/>
      <c r="D112" s="15"/>
      <c r="E112" s="43"/>
    </row>
    <row r="113" spans="1:5" ht="21" hidden="1">
      <c r="A113" s="28" t="s">
        <v>203</v>
      </c>
      <c r="B113" s="28" t="s">
        <v>204</v>
      </c>
      <c r="C113" s="14"/>
      <c r="D113" s="15"/>
      <c r="E113" s="43"/>
    </row>
    <row r="114" spans="1:5" ht="21" hidden="1">
      <c r="A114" s="28" t="s">
        <v>205</v>
      </c>
      <c r="B114" s="28" t="s">
        <v>206</v>
      </c>
      <c r="C114" s="14"/>
      <c r="D114" s="15"/>
      <c r="E114" s="43"/>
    </row>
    <row r="115" spans="1:5" ht="21" hidden="1">
      <c r="A115" s="28" t="s">
        <v>184</v>
      </c>
      <c r="B115" s="28" t="s">
        <v>185</v>
      </c>
      <c r="C115" s="14"/>
      <c r="D115" s="15"/>
      <c r="E115" s="43"/>
    </row>
    <row r="116" spans="1:5" ht="21" hidden="1">
      <c r="A116" s="28" t="s">
        <v>207</v>
      </c>
      <c r="B116" s="28" t="s">
        <v>58</v>
      </c>
      <c r="C116" s="14"/>
      <c r="D116" s="15"/>
      <c r="E116" s="43"/>
    </row>
    <row r="117" spans="1:5" ht="21" hidden="1">
      <c r="A117" s="28" t="s">
        <v>208</v>
      </c>
      <c r="B117" s="28" t="s">
        <v>177</v>
      </c>
      <c r="C117" s="14"/>
      <c r="D117" s="15"/>
      <c r="E117" s="43"/>
    </row>
    <row r="118" spans="1:5" ht="21" hidden="1">
      <c r="A118" s="28" t="s">
        <v>209</v>
      </c>
      <c r="B118" s="28" t="s">
        <v>175</v>
      </c>
      <c r="C118" s="14"/>
      <c r="D118" s="15"/>
      <c r="E118" s="43"/>
    </row>
    <row r="119" spans="1:5" ht="21" hidden="1">
      <c r="A119" s="116" t="str">
        <f>'[2]STOCK DETAILS-23.08.2023'!B113</f>
        <v>SAJAY TECH</v>
      </c>
      <c r="B119" s="117"/>
      <c r="C119" s="117"/>
      <c r="D119" s="118"/>
      <c r="E119" s="43"/>
    </row>
    <row r="120" spans="1:5" ht="21" hidden="1">
      <c r="A120" s="28" t="s">
        <v>210</v>
      </c>
      <c r="B120" s="40" t="s">
        <v>211</v>
      </c>
      <c r="C120" s="14"/>
      <c r="D120" s="15"/>
      <c r="E120" s="43"/>
    </row>
    <row r="121" spans="1:5" ht="21" hidden="1">
      <c r="A121" s="16"/>
      <c r="B121" s="14"/>
      <c r="C121" s="14"/>
      <c r="D121" s="15"/>
      <c r="E121" s="43"/>
    </row>
    <row r="122" spans="1:5" ht="23.5" hidden="1">
      <c r="A122" s="28" t="s">
        <v>201</v>
      </c>
      <c r="B122" s="28"/>
      <c r="C122" s="10"/>
      <c r="D122" s="11"/>
      <c r="E122" s="43"/>
    </row>
    <row r="123" spans="1:5" ht="21" hidden="1">
      <c r="A123" s="116" t="str">
        <f>'[2]STOCK DETAILS-23.08.2023'!B116</f>
        <v>SHREE  CHANAKYA</v>
      </c>
      <c r="B123" s="117"/>
      <c r="C123" s="117"/>
      <c r="D123" s="118"/>
      <c r="E123" s="43"/>
    </row>
    <row r="124" spans="1:5" ht="23.5" hidden="1">
      <c r="A124" s="41" t="s">
        <v>212</v>
      </c>
      <c r="B124" s="42" t="s">
        <v>42</v>
      </c>
      <c r="C124" s="14"/>
      <c r="D124" s="111"/>
      <c r="E124" s="43"/>
    </row>
    <row r="125" spans="1:5" ht="23.5" hidden="1">
      <c r="A125" s="41" t="s">
        <v>213</v>
      </c>
      <c r="B125" s="42" t="s">
        <v>46</v>
      </c>
      <c r="C125" s="14"/>
      <c r="D125" s="111"/>
      <c r="E125" s="43"/>
    </row>
    <row r="126" spans="1:5" ht="23.5" hidden="1">
      <c r="A126" s="28" t="s">
        <v>214</v>
      </c>
      <c r="B126" s="28" t="s">
        <v>215</v>
      </c>
      <c r="C126" s="10"/>
      <c r="D126" s="111"/>
      <c r="E126" s="43"/>
    </row>
    <row r="127" spans="1:5" ht="23.5" hidden="1">
      <c r="A127" s="28" t="s">
        <v>216</v>
      </c>
      <c r="B127" s="28" t="s">
        <v>40</v>
      </c>
      <c r="C127" s="14"/>
      <c r="D127" s="10"/>
      <c r="E127" s="43"/>
    </row>
    <row r="128" spans="1:5" ht="21" hidden="1">
      <c r="A128" s="122" t="s">
        <v>11</v>
      </c>
      <c r="B128" s="122"/>
      <c r="C128" s="122"/>
      <c r="D128" s="122"/>
      <c r="E128" s="43"/>
    </row>
    <row r="129" spans="1:5" ht="23.5" hidden="1">
      <c r="A129" s="12" t="s">
        <v>12</v>
      </c>
      <c r="B129" s="12"/>
      <c r="C129" s="10"/>
      <c r="D129" s="10"/>
      <c r="E129" s="43"/>
    </row>
    <row r="130" spans="1:5" ht="21" hidden="1">
      <c r="A130" s="14"/>
      <c r="B130" s="14"/>
      <c r="C130" s="14"/>
      <c r="D130" s="14"/>
      <c r="E130" s="43"/>
    </row>
    <row r="131" spans="1:5" ht="21">
      <c r="A131" s="122" t="s">
        <v>13</v>
      </c>
      <c r="B131" s="122"/>
      <c r="C131" s="122"/>
      <c r="D131" s="122"/>
      <c r="E131" s="43"/>
    </row>
    <row r="132" spans="1:5" ht="23.5">
      <c r="A132" s="12" t="s">
        <v>223</v>
      </c>
      <c r="B132" s="12"/>
      <c r="C132" s="14"/>
      <c r="D132" s="10"/>
      <c r="E132" s="43"/>
    </row>
    <row r="133" spans="1:5" ht="23.5">
      <c r="A133" s="12" t="s">
        <v>224</v>
      </c>
      <c r="B133" s="12"/>
      <c r="C133" s="14"/>
      <c r="D133" s="10"/>
      <c r="E133" s="43"/>
    </row>
    <row r="134" spans="1:5" ht="23.5">
      <c r="A134" s="12" t="s">
        <v>238</v>
      </c>
      <c r="B134" s="12"/>
      <c r="C134" s="10"/>
      <c r="D134" s="10">
        <v>200</v>
      </c>
      <c r="E134" s="43" t="s">
        <v>500</v>
      </c>
    </row>
    <row r="135" spans="1:5" ht="23.5" hidden="1">
      <c r="A135" s="12"/>
      <c r="B135" s="12"/>
      <c r="C135" s="14"/>
      <c r="D135" s="10"/>
      <c r="E135" s="43" t="s">
        <v>452</v>
      </c>
    </row>
    <row r="136" spans="1:5" ht="23.5">
      <c r="A136" s="12" t="s">
        <v>450</v>
      </c>
      <c r="B136" s="12"/>
      <c r="C136" s="14"/>
      <c r="D136" s="10"/>
      <c r="E136" s="43"/>
    </row>
    <row r="137" spans="1:5" ht="23.5">
      <c r="A137" s="12" t="s">
        <v>481</v>
      </c>
      <c r="B137" s="12"/>
      <c r="C137" s="10"/>
      <c r="D137" s="10"/>
      <c r="E137" s="43"/>
    </row>
    <row r="138" spans="1:5" ht="23.5">
      <c r="A138" s="12" t="s">
        <v>466</v>
      </c>
      <c r="B138" s="12"/>
      <c r="C138" s="10"/>
      <c r="D138" s="10"/>
      <c r="E138" s="43"/>
    </row>
    <row r="139" spans="1:5" ht="23.5">
      <c r="A139" s="12" t="s">
        <v>485</v>
      </c>
      <c r="B139" s="12"/>
      <c r="C139" s="10"/>
      <c r="D139" s="10"/>
      <c r="E139" s="43"/>
    </row>
    <row r="140" spans="1:5" ht="21">
      <c r="A140" s="122" t="s">
        <v>432</v>
      </c>
      <c r="B140" s="122"/>
      <c r="C140" s="122"/>
      <c r="D140" s="122"/>
      <c r="E140" s="43"/>
    </row>
    <row r="141" spans="1:5" ht="23.5" hidden="1">
      <c r="A141" s="12" t="s">
        <v>394</v>
      </c>
      <c r="B141" s="12"/>
      <c r="C141" s="14"/>
      <c r="D141" s="10"/>
      <c r="E141" s="43" t="s">
        <v>462</v>
      </c>
    </row>
    <row r="142" spans="1:5" ht="23.5" hidden="1">
      <c r="A142" s="12" t="s">
        <v>260</v>
      </c>
      <c r="B142" s="12" t="s">
        <v>241</v>
      </c>
      <c r="C142" s="14"/>
      <c r="D142" s="10"/>
      <c r="E142" s="43"/>
    </row>
    <row r="143" spans="1:5" ht="23.5" hidden="1">
      <c r="A143" s="12" t="s">
        <v>239</v>
      </c>
      <c r="B143" s="12" t="s">
        <v>241</v>
      </c>
      <c r="C143" s="14"/>
      <c r="D143" s="10"/>
      <c r="E143" s="43"/>
    </row>
    <row r="144" spans="1:5" ht="23.5" hidden="1">
      <c r="A144" s="12" t="s">
        <v>433</v>
      </c>
      <c r="B144" s="12" t="s">
        <v>441</v>
      </c>
      <c r="C144" s="14"/>
      <c r="D144" s="10"/>
      <c r="E144" s="43"/>
    </row>
    <row r="145" spans="1:5" ht="23.5" hidden="1">
      <c r="A145" s="12" t="s">
        <v>488</v>
      </c>
      <c r="B145" s="12"/>
      <c r="C145" s="14"/>
      <c r="D145" s="10"/>
      <c r="E145" s="43"/>
    </row>
    <row r="146" spans="1:5" ht="23.5" hidden="1">
      <c r="A146" s="12" t="s">
        <v>489</v>
      </c>
      <c r="B146" s="12"/>
      <c r="C146" s="14"/>
      <c r="D146" s="10"/>
      <c r="E146" s="43"/>
    </row>
    <row r="147" spans="1:5" ht="23.5" hidden="1">
      <c r="A147" s="12" t="s">
        <v>240</v>
      </c>
      <c r="B147" s="12" t="s">
        <v>241</v>
      </c>
      <c r="C147" s="14"/>
      <c r="D147" s="10"/>
      <c r="E147" s="43"/>
    </row>
    <row r="148" spans="1:5" ht="23.5" hidden="1">
      <c r="A148" s="12" t="s">
        <v>472</v>
      </c>
      <c r="B148" s="12"/>
      <c r="C148" s="14"/>
      <c r="D148" s="10"/>
      <c r="E148" s="43"/>
    </row>
    <row r="149" spans="1:5" ht="19.5" customHeight="1">
      <c r="A149" s="25" t="s">
        <v>15</v>
      </c>
      <c r="B149" s="25"/>
      <c r="C149" s="26">
        <f>SUM(C4:C143)</f>
        <v>43350</v>
      </c>
      <c r="D149" s="26">
        <f>SUM(D4:D147)</f>
        <v>50194</v>
      </c>
      <c r="E149" s="43"/>
    </row>
  </sheetData>
  <mergeCells count="13">
    <mergeCell ref="A94:D94"/>
    <mergeCell ref="A1:C1"/>
    <mergeCell ref="A3:D3"/>
    <mergeCell ref="A25:D25"/>
    <mergeCell ref="A60:D60"/>
    <mergeCell ref="A76:D76"/>
    <mergeCell ref="A140:D140"/>
    <mergeCell ref="A103:D103"/>
    <mergeCell ref="A106:D106"/>
    <mergeCell ref="A119:D119"/>
    <mergeCell ref="A123:D123"/>
    <mergeCell ref="A128:D128"/>
    <mergeCell ref="A131:D131"/>
  </mergeCells>
  <pageMargins left="0.70866141732283472" right="0.70866141732283472" top="0.74803149606299213" bottom="0.74803149606299213" header="0.31496062992125984" footer="0.31496062992125984"/>
  <pageSetup scale="37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D33FB-64C3-4205-83F8-16168491089F}">
  <dimension ref="A1:T121"/>
  <sheetViews>
    <sheetView workbookViewId="0">
      <pane ySplit="3" topLeftCell="A4" activePane="bottomLeft" state="frozen"/>
      <selection pane="bottomLeft" activeCell="T14" sqref="T14"/>
    </sheetView>
  </sheetViews>
  <sheetFormatPr defaultRowHeight="14.5"/>
  <cols>
    <col min="1" max="1" width="44.81640625" customWidth="1"/>
    <col min="2" max="2" width="14.453125" customWidth="1"/>
    <col min="3" max="3" width="16.453125" hidden="1" customWidth="1"/>
    <col min="4" max="5" width="0" hidden="1" customWidth="1"/>
    <col min="6" max="6" width="18.1796875" hidden="1" customWidth="1"/>
    <col min="7" max="7" width="18.7265625" hidden="1" customWidth="1"/>
    <col min="8" max="8" width="17.81640625" hidden="1" customWidth="1"/>
    <col min="9" max="9" width="18" hidden="1" customWidth="1"/>
    <col min="10" max="10" width="19.54296875" hidden="1" customWidth="1"/>
    <col min="11" max="11" width="18.453125" hidden="1" customWidth="1"/>
    <col min="12" max="14" width="0" hidden="1" customWidth="1"/>
    <col min="15" max="15" width="17.54296875" hidden="1" customWidth="1"/>
    <col min="16" max="16" width="11.453125" customWidth="1"/>
    <col min="17" max="17" width="11.26953125" customWidth="1"/>
  </cols>
  <sheetData>
    <row r="1" spans="1:20">
      <c r="A1" s="126" t="s">
        <v>299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8"/>
    </row>
    <row r="2" spans="1:20" ht="52">
      <c r="A2" s="55"/>
      <c r="B2" s="56"/>
      <c r="C2" s="57" t="s">
        <v>300</v>
      </c>
      <c r="D2" s="57" t="s">
        <v>301</v>
      </c>
      <c r="E2" s="57" t="s">
        <v>302</v>
      </c>
      <c r="F2" s="58" t="s">
        <v>303</v>
      </c>
      <c r="G2" s="59" t="s">
        <v>304</v>
      </c>
      <c r="H2" s="56" t="s">
        <v>303</v>
      </c>
      <c r="I2" s="60" t="s">
        <v>303</v>
      </c>
      <c r="J2" s="60" t="s">
        <v>305</v>
      </c>
      <c r="K2" s="60"/>
      <c r="L2" s="61" t="s">
        <v>306</v>
      </c>
      <c r="M2" s="61" t="s">
        <v>307</v>
      </c>
      <c r="N2" s="62" t="s">
        <v>308</v>
      </c>
      <c r="O2" s="63"/>
    </row>
    <row r="3" spans="1:20" ht="43.5">
      <c r="A3" s="124" t="s">
        <v>309</v>
      </c>
      <c r="B3" s="125"/>
      <c r="C3" s="65" t="s">
        <v>310</v>
      </c>
      <c r="D3" s="65"/>
      <c r="E3" s="65"/>
      <c r="F3" s="58" t="s">
        <v>311</v>
      </c>
      <c r="G3" s="58"/>
      <c r="H3" s="64" t="s">
        <v>312</v>
      </c>
      <c r="I3" s="66"/>
      <c r="J3" s="66"/>
      <c r="K3" s="66"/>
      <c r="L3" s="67"/>
      <c r="M3" s="68"/>
      <c r="N3" s="67"/>
      <c r="O3" s="68" t="s">
        <v>313</v>
      </c>
      <c r="P3" s="106" t="s">
        <v>342</v>
      </c>
      <c r="Q3" s="106" t="s">
        <v>338</v>
      </c>
      <c r="R3" t="s">
        <v>339</v>
      </c>
      <c r="S3" t="s">
        <v>340</v>
      </c>
      <c r="T3" s="106" t="s">
        <v>341</v>
      </c>
    </row>
    <row r="4" spans="1:20">
      <c r="A4" s="28" t="s">
        <v>29</v>
      </c>
      <c r="B4" s="28" t="s">
        <v>30</v>
      </c>
      <c r="C4" s="69">
        <f>50000+25000</f>
        <v>75000</v>
      </c>
      <c r="D4" s="70"/>
      <c r="E4" s="71">
        <f>(C4/21)*5</f>
        <v>17857.142857142859</v>
      </c>
      <c r="F4" s="72">
        <v>27648</v>
      </c>
      <c r="G4" s="73">
        <f>F4/C4*100</f>
        <v>36.864000000000004</v>
      </c>
      <c r="H4" s="66">
        <v>36288</v>
      </c>
      <c r="I4" s="66">
        <v>2592</v>
      </c>
      <c r="J4" s="66">
        <v>2592</v>
      </c>
      <c r="K4" s="66"/>
      <c r="L4" s="66"/>
      <c r="M4" s="66">
        <v>13248</v>
      </c>
      <c r="N4" s="74"/>
      <c r="O4" s="75">
        <f>H4+I4+J4+K4+L4</f>
        <v>41472</v>
      </c>
      <c r="P4">
        <v>0.752</v>
      </c>
      <c r="Q4">
        <v>7.0060000000000002</v>
      </c>
      <c r="T4">
        <v>8.0000000000000002E-3</v>
      </c>
    </row>
    <row r="5" spans="1:20">
      <c r="A5" s="28" t="s">
        <v>31</v>
      </c>
      <c r="B5" s="28" t="s">
        <v>32</v>
      </c>
      <c r="C5" s="69">
        <f>85000+31750</f>
        <v>116750</v>
      </c>
      <c r="D5" s="70"/>
      <c r="E5" s="71">
        <f t="shared" ref="E5:E23" si="0">(C5/21)*5</f>
        <v>27797.619047619046</v>
      </c>
      <c r="F5" s="72">
        <v>33696</v>
      </c>
      <c r="G5" s="73">
        <f t="shared" ref="G5:G71" si="1">F5/C5*100</f>
        <v>28.86167023554604</v>
      </c>
      <c r="H5" s="66">
        <v>23328</v>
      </c>
      <c r="I5" s="66">
        <v>2592</v>
      </c>
      <c r="J5" s="66">
        <v>3456</v>
      </c>
      <c r="K5" s="66"/>
      <c r="L5" s="66"/>
      <c r="M5" s="66">
        <v>12166</v>
      </c>
      <c r="N5" s="74"/>
      <c r="O5" s="75">
        <f t="shared" ref="O5:O73" si="2">H5+I5+J5+K5+L5</f>
        <v>29376</v>
      </c>
      <c r="P5">
        <v>0.748</v>
      </c>
      <c r="Q5">
        <v>7.2859999999999996</v>
      </c>
      <c r="T5">
        <v>8.0000000000000002E-3</v>
      </c>
    </row>
    <row r="6" spans="1:20">
      <c r="A6" s="28" t="s">
        <v>33</v>
      </c>
      <c r="B6" s="28" t="s">
        <v>34</v>
      </c>
      <c r="C6" s="69">
        <v>12000</v>
      </c>
      <c r="D6" s="70"/>
      <c r="E6" s="71">
        <f t="shared" si="0"/>
        <v>2857.1428571428573</v>
      </c>
      <c r="F6" s="72"/>
      <c r="G6" s="73">
        <f t="shared" si="1"/>
        <v>0</v>
      </c>
      <c r="H6" s="66">
        <v>13824</v>
      </c>
      <c r="I6" s="66"/>
      <c r="J6" s="66"/>
      <c r="K6" s="66"/>
      <c r="L6" s="76"/>
      <c r="M6" s="76">
        <v>0</v>
      </c>
      <c r="N6" s="77"/>
      <c r="O6" s="75">
        <f t="shared" si="2"/>
        <v>13824</v>
      </c>
    </row>
    <row r="7" spans="1:20">
      <c r="A7" s="28" t="s">
        <v>35</v>
      </c>
      <c r="B7" s="28" t="s">
        <v>36</v>
      </c>
      <c r="C7" s="72">
        <v>23000</v>
      </c>
      <c r="D7" s="70"/>
      <c r="E7" s="71">
        <f t="shared" si="0"/>
        <v>5476.1904761904761</v>
      </c>
      <c r="F7" s="72">
        <v>6048</v>
      </c>
      <c r="G7" s="73">
        <f t="shared" si="1"/>
        <v>26.295652173913041</v>
      </c>
      <c r="H7" s="66">
        <v>5040</v>
      </c>
      <c r="I7" s="66"/>
      <c r="J7" s="66"/>
      <c r="K7" s="66"/>
      <c r="L7" s="66"/>
      <c r="M7" s="66">
        <v>0</v>
      </c>
      <c r="N7" s="74"/>
      <c r="O7" s="75">
        <f t="shared" si="2"/>
        <v>5040</v>
      </c>
    </row>
    <row r="8" spans="1:20">
      <c r="A8" s="28" t="s">
        <v>37</v>
      </c>
      <c r="B8" s="28" t="s">
        <v>38</v>
      </c>
      <c r="C8" s="72">
        <v>200</v>
      </c>
      <c r="D8" s="70"/>
      <c r="E8" s="71">
        <f t="shared" si="0"/>
        <v>47.61904761904762</v>
      </c>
      <c r="F8" s="72"/>
      <c r="G8" s="73">
        <f t="shared" si="1"/>
        <v>0</v>
      </c>
      <c r="H8" s="66">
        <f>'[3]STOCK DETAILS-31.10.2023'!H8</f>
        <v>50.4</v>
      </c>
      <c r="I8" s="66"/>
      <c r="J8" s="66"/>
      <c r="K8" s="66"/>
      <c r="L8" s="66"/>
      <c r="M8" s="66">
        <v>0</v>
      </c>
      <c r="N8" s="74"/>
      <c r="O8" s="75">
        <f t="shared" si="2"/>
        <v>50.4</v>
      </c>
    </row>
    <row r="9" spans="1:20">
      <c r="A9" s="29" t="s">
        <v>39</v>
      </c>
      <c r="B9" s="28" t="s">
        <v>40</v>
      </c>
      <c r="C9" s="76">
        <f>93680-11680</f>
        <v>82000</v>
      </c>
      <c r="D9" s="70"/>
      <c r="E9" s="71">
        <f t="shared" si="0"/>
        <v>19523.809523809523</v>
      </c>
      <c r="F9" s="72">
        <v>19872</v>
      </c>
      <c r="G9" s="73">
        <f t="shared" si="1"/>
        <v>24.234146341463415</v>
      </c>
      <c r="H9" s="78">
        <v>1728</v>
      </c>
      <c r="I9" s="66">
        <v>4320</v>
      </c>
      <c r="J9" s="66">
        <v>2592</v>
      </c>
      <c r="K9" s="66"/>
      <c r="L9" s="76"/>
      <c r="M9" s="76">
        <v>560</v>
      </c>
      <c r="N9" s="77">
        <v>4800</v>
      </c>
      <c r="O9" s="75">
        <f t="shared" si="2"/>
        <v>8640</v>
      </c>
      <c r="P9" s="107">
        <v>0.74</v>
      </c>
      <c r="Q9">
        <v>6.6760000000000002</v>
      </c>
      <c r="T9">
        <v>6.0000000000000001E-3</v>
      </c>
    </row>
    <row r="10" spans="1:20">
      <c r="A10" s="28" t="s">
        <v>41</v>
      </c>
      <c r="B10" s="28" t="s">
        <v>42</v>
      </c>
      <c r="C10" s="72">
        <v>86600</v>
      </c>
      <c r="D10" s="70"/>
      <c r="E10" s="71">
        <f t="shared" si="0"/>
        <v>20619.047619047618</v>
      </c>
      <c r="F10" s="72">
        <v>19330</v>
      </c>
      <c r="G10" s="73">
        <f t="shared" si="1"/>
        <v>22.321016166281755</v>
      </c>
      <c r="H10" s="78">
        <v>1960</v>
      </c>
      <c r="I10" s="66">
        <v>1960</v>
      </c>
      <c r="J10" s="66">
        <v>1960</v>
      </c>
      <c r="K10" s="66"/>
      <c r="L10" s="66"/>
      <c r="M10" s="66"/>
      <c r="N10" s="74">
        <v>5270</v>
      </c>
      <c r="O10" s="75">
        <f t="shared" si="2"/>
        <v>5880</v>
      </c>
      <c r="P10">
        <v>0.81</v>
      </c>
      <c r="Q10">
        <v>11.73</v>
      </c>
      <c r="T10">
        <v>2.8000000000000001E-2</v>
      </c>
    </row>
    <row r="11" spans="1:20">
      <c r="A11" s="28" t="s">
        <v>43</v>
      </c>
      <c r="B11" s="28" t="s">
        <v>44</v>
      </c>
      <c r="C11" s="69">
        <v>182417</v>
      </c>
      <c r="D11" s="70"/>
      <c r="E11" s="71">
        <f t="shared" si="0"/>
        <v>43432.619047619046</v>
      </c>
      <c r="F11" s="72">
        <v>35280</v>
      </c>
      <c r="G11" s="73">
        <f t="shared" si="1"/>
        <v>19.340302713014687</v>
      </c>
      <c r="H11" s="66">
        <v>41083</v>
      </c>
      <c r="I11" s="66">
        <v>11368</v>
      </c>
      <c r="J11" s="66">
        <v>5880</v>
      </c>
      <c r="K11" s="66"/>
      <c r="L11" s="76"/>
      <c r="M11" s="76">
        <v>19830</v>
      </c>
      <c r="N11" s="77">
        <v>6290</v>
      </c>
      <c r="O11" s="75">
        <f t="shared" si="2"/>
        <v>58331</v>
      </c>
      <c r="P11">
        <v>0.81</v>
      </c>
      <c r="Q11">
        <v>15.394</v>
      </c>
      <c r="T11">
        <v>3.7999999999999999E-2</v>
      </c>
    </row>
    <row r="12" spans="1:20">
      <c r="A12" s="28" t="s">
        <v>45</v>
      </c>
      <c r="B12" s="28" t="s">
        <v>46</v>
      </c>
      <c r="C12" s="69">
        <f>7000+4000</f>
        <v>11000</v>
      </c>
      <c r="D12" s="70"/>
      <c r="E12" s="71">
        <f t="shared" si="0"/>
        <v>2619.0476190476193</v>
      </c>
      <c r="F12" s="72">
        <v>1568</v>
      </c>
      <c r="G12" s="73">
        <f t="shared" si="1"/>
        <v>14.254545454545456</v>
      </c>
      <c r="H12" s="66">
        <v>3136</v>
      </c>
      <c r="I12" s="66"/>
      <c r="J12" s="66">
        <v>784</v>
      </c>
      <c r="K12" s="66"/>
      <c r="L12" s="66"/>
      <c r="M12" s="66">
        <v>1906</v>
      </c>
      <c r="N12" s="74"/>
      <c r="O12" s="75">
        <f t="shared" si="2"/>
        <v>3920</v>
      </c>
      <c r="P12">
        <v>0.78200000000000003</v>
      </c>
      <c r="Q12" s="7"/>
      <c r="T12">
        <v>3.2000000000000001E-2</v>
      </c>
    </row>
    <row r="13" spans="1:20">
      <c r="A13" s="28" t="s">
        <v>47</v>
      </c>
      <c r="B13" s="28" t="s">
        <v>48</v>
      </c>
      <c r="C13" s="72">
        <v>31150</v>
      </c>
      <c r="D13" s="70"/>
      <c r="E13" s="71">
        <f t="shared" si="0"/>
        <v>7416.6666666666661</v>
      </c>
      <c r="F13" s="72">
        <v>5250</v>
      </c>
      <c r="G13" s="73">
        <f t="shared" si="1"/>
        <v>16.853932584269664</v>
      </c>
      <c r="H13" s="66">
        <v>10325</v>
      </c>
      <c r="I13" s="66"/>
      <c r="J13" s="66"/>
      <c r="K13" s="66"/>
      <c r="L13" s="66"/>
      <c r="M13" s="66">
        <v>10690</v>
      </c>
      <c r="N13" s="74"/>
      <c r="O13" s="75">
        <f t="shared" si="2"/>
        <v>10325</v>
      </c>
    </row>
    <row r="14" spans="1:20">
      <c r="A14" s="28" t="s">
        <v>49</v>
      </c>
      <c r="B14" s="28" t="s">
        <v>50</v>
      </c>
      <c r="C14" s="72">
        <v>15100</v>
      </c>
      <c r="D14" s="70"/>
      <c r="E14" s="71">
        <f t="shared" si="0"/>
        <v>3595.2380952380954</v>
      </c>
      <c r="F14" s="72">
        <v>4320</v>
      </c>
      <c r="G14" s="73">
        <f t="shared" si="1"/>
        <v>28.609271523178808</v>
      </c>
      <c r="H14" s="66">
        <v>13824</v>
      </c>
      <c r="I14" s="66"/>
      <c r="J14" s="66"/>
      <c r="K14" s="66"/>
      <c r="L14" s="66"/>
      <c r="M14" s="66">
        <v>5470</v>
      </c>
      <c r="N14" s="74"/>
      <c r="O14" s="75">
        <f>H14+I14+J14+K14+L14</f>
        <v>13824</v>
      </c>
      <c r="P14">
        <v>0.752</v>
      </c>
      <c r="Q14">
        <v>5.84</v>
      </c>
      <c r="T14">
        <v>6.0000000000000001E-3</v>
      </c>
    </row>
    <row r="15" spans="1:20">
      <c r="A15" s="28" t="s">
        <v>51</v>
      </c>
      <c r="B15" s="28" t="s">
        <v>52</v>
      </c>
      <c r="C15" s="72">
        <v>42150</v>
      </c>
      <c r="D15" s="70"/>
      <c r="E15" s="71">
        <f t="shared" si="0"/>
        <v>10035.714285714286</v>
      </c>
      <c r="F15" s="72">
        <v>4500</v>
      </c>
      <c r="G15" s="73">
        <f t="shared" si="1"/>
        <v>10.676156583629894</v>
      </c>
      <c r="H15" s="66">
        <v>13500</v>
      </c>
      <c r="I15" s="66">
        <v>3000</v>
      </c>
      <c r="J15" s="66">
        <v>3000</v>
      </c>
      <c r="K15" s="66"/>
      <c r="L15" s="66"/>
      <c r="M15" s="66"/>
      <c r="N15" s="74"/>
      <c r="O15" s="79">
        <f t="shared" si="2"/>
        <v>19500</v>
      </c>
      <c r="P15">
        <v>1.208</v>
      </c>
      <c r="Q15">
        <v>2.746</v>
      </c>
      <c r="T15" s="7"/>
    </row>
    <row r="16" spans="1:20">
      <c r="A16" s="28" t="s">
        <v>53</v>
      </c>
      <c r="B16" s="28" t="s">
        <v>54</v>
      </c>
      <c r="C16" s="72">
        <v>200</v>
      </c>
      <c r="D16" s="28"/>
      <c r="E16" s="71">
        <f t="shared" si="0"/>
        <v>47.61904761904762</v>
      </c>
      <c r="F16" s="72"/>
      <c r="G16" s="73">
        <f t="shared" si="1"/>
        <v>0</v>
      </c>
      <c r="H16" s="66">
        <f>'[3]STOCK DETAILS-31.10.2023'!H16</f>
        <v>75.903614457831324</v>
      </c>
      <c r="I16" s="66"/>
      <c r="J16" s="66"/>
      <c r="K16" s="66"/>
      <c r="L16" s="66"/>
      <c r="M16" s="66"/>
      <c r="N16" s="74"/>
      <c r="O16" s="79">
        <f t="shared" si="2"/>
        <v>75.903614457831324</v>
      </c>
    </row>
    <row r="17" spans="1:20">
      <c r="A17" s="28" t="s">
        <v>55</v>
      </c>
      <c r="B17" s="28" t="s">
        <v>56</v>
      </c>
      <c r="C17" s="28"/>
      <c r="D17" s="28"/>
      <c r="E17" s="71">
        <f t="shared" si="0"/>
        <v>0</v>
      </c>
      <c r="F17" s="72"/>
      <c r="G17" s="73" t="e">
        <f t="shared" si="1"/>
        <v>#DIV/0!</v>
      </c>
      <c r="H17" s="66">
        <f>'[3]STOCK DETAILS-31.10.2023'!H17</f>
        <v>0</v>
      </c>
      <c r="I17" s="66"/>
      <c r="J17" s="66"/>
      <c r="K17" s="66"/>
      <c r="L17" s="66"/>
      <c r="M17" s="66"/>
      <c r="N17" s="74"/>
      <c r="O17" s="79">
        <f t="shared" si="2"/>
        <v>0</v>
      </c>
    </row>
    <row r="18" spans="1:20">
      <c r="A18" s="28" t="s">
        <v>57</v>
      </c>
      <c r="B18" s="28" t="s">
        <v>58</v>
      </c>
      <c r="C18" s="72">
        <v>15000</v>
      </c>
      <c r="D18" s="80"/>
      <c r="E18" s="71">
        <f t="shared" si="0"/>
        <v>3571.4285714285716</v>
      </c>
      <c r="F18" s="81">
        <v>6912</v>
      </c>
      <c r="G18" s="73">
        <f t="shared" si="1"/>
        <v>46.08</v>
      </c>
      <c r="H18" s="66">
        <v>864</v>
      </c>
      <c r="I18" s="66">
        <v>864</v>
      </c>
      <c r="J18" s="74"/>
      <c r="K18" s="66"/>
      <c r="L18" s="66"/>
      <c r="M18" s="66"/>
      <c r="N18" s="79"/>
      <c r="O18" s="79">
        <f t="shared" si="2"/>
        <v>1728</v>
      </c>
      <c r="P18">
        <v>0.75800000000000001</v>
      </c>
      <c r="Q18">
        <v>8.5</v>
      </c>
      <c r="T18" s="107">
        <v>0.01</v>
      </c>
    </row>
    <row r="19" spans="1:20">
      <c r="A19" s="28" t="s">
        <v>59</v>
      </c>
      <c r="B19" s="28" t="s">
        <v>60</v>
      </c>
      <c r="C19" s="51"/>
      <c r="D19" s="80"/>
      <c r="E19" s="71">
        <f t="shared" si="0"/>
        <v>0</v>
      </c>
      <c r="F19" s="81"/>
      <c r="G19" s="73" t="e">
        <f t="shared" si="1"/>
        <v>#DIV/0!</v>
      </c>
      <c r="H19" s="66">
        <f>'[3]STOCK DETAILS-31.10.2023'!H19</f>
        <v>37.4</v>
      </c>
      <c r="I19" s="66"/>
      <c r="J19" s="74"/>
      <c r="K19" s="66"/>
      <c r="L19" s="66"/>
      <c r="M19" s="66"/>
      <c r="N19" s="79"/>
      <c r="O19" s="79">
        <f t="shared" si="2"/>
        <v>37.4</v>
      </c>
    </row>
    <row r="20" spans="1:20">
      <c r="A20" s="28" t="s">
        <v>61</v>
      </c>
      <c r="B20" s="28" t="s">
        <v>62</v>
      </c>
      <c r="C20" s="51"/>
      <c r="D20" s="80"/>
      <c r="E20" s="71">
        <f t="shared" si="0"/>
        <v>0</v>
      </c>
      <c r="F20" s="81"/>
      <c r="G20" s="73" t="e">
        <f t="shared" si="1"/>
        <v>#DIV/0!</v>
      </c>
      <c r="H20" s="66" t="e">
        <f>'[3]STOCK DETAILS-31.10.2023'!H20</f>
        <v>#DIV/0!</v>
      </c>
      <c r="I20" s="74"/>
      <c r="J20" s="74"/>
      <c r="K20" s="66"/>
      <c r="L20" s="66"/>
      <c r="M20" s="66"/>
      <c r="N20" s="79"/>
      <c r="O20" s="79" t="e">
        <f t="shared" si="2"/>
        <v>#DIV/0!</v>
      </c>
    </row>
    <row r="21" spans="1:20">
      <c r="A21" s="28" t="s">
        <v>63</v>
      </c>
      <c r="B21" s="28" t="s">
        <v>64</v>
      </c>
      <c r="C21" s="51"/>
      <c r="D21" s="80"/>
      <c r="E21" s="71">
        <f t="shared" si="0"/>
        <v>0</v>
      </c>
      <c r="F21" s="81"/>
      <c r="G21" s="73" t="e">
        <f t="shared" si="1"/>
        <v>#DIV/0!</v>
      </c>
      <c r="H21" s="66" t="e">
        <f>'[3]STOCK DETAILS-31.10.2023'!H21</f>
        <v>#DIV/0!</v>
      </c>
      <c r="I21" s="74"/>
      <c r="J21" s="74"/>
      <c r="K21" s="66"/>
      <c r="L21" s="66"/>
      <c r="M21" s="66"/>
      <c r="N21" s="79"/>
      <c r="O21" s="79" t="e">
        <f t="shared" si="2"/>
        <v>#DIV/0!</v>
      </c>
    </row>
    <row r="22" spans="1:20">
      <c r="A22" s="28" t="s">
        <v>65</v>
      </c>
      <c r="B22" s="28" t="s">
        <v>66</v>
      </c>
      <c r="C22" s="51"/>
      <c r="D22" s="80"/>
      <c r="E22" s="71">
        <f t="shared" si="0"/>
        <v>0</v>
      </c>
      <c r="F22" s="81"/>
      <c r="G22" s="73" t="e">
        <f t="shared" si="1"/>
        <v>#DIV/0!</v>
      </c>
      <c r="H22" s="66" t="e">
        <f>'[3]STOCK DETAILS-31.10.2023'!H22</f>
        <v>#DIV/0!</v>
      </c>
      <c r="I22" s="82"/>
      <c r="J22" s="82"/>
      <c r="K22" s="66"/>
      <c r="L22" s="66"/>
      <c r="M22" s="66"/>
      <c r="N22" s="79"/>
      <c r="O22" s="79" t="e">
        <f t="shared" si="2"/>
        <v>#DIV/0!</v>
      </c>
    </row>
    <row r="23" spans="1:20">
      <c r="A23" s="28" t="s">
        <v>314</v>
      </c>
      <c r="B23" s="28" t="s">
        <v>315</v>
      </c>
      <c r="C23" s="38"/>
      <c r="D23" s="80"/>
      <c r="E23" s="71">
        <f t="shared" si="0"/>
        <v>0</v>
      </c>
      <c r="F23" s="81"/>
      <c r="G23" s="73" t="e">
        <f t="shared" si="1"/>
        <v>#DIV/0!</v>
      </c>
      <c r="H23" s="81"/>
      <c r="I23" s="66"/>
      <c r="J23" s="82"/>
      <c r="K23" s="66"/>
      <c r="L23" s="66"/>
      <c r="M23" s="66"/>
      <c r="N23" s="79"/>
      <c r="O23" s="79">
        <f t="shared" si="2"/>
        <v>0</v>
      </c>
    </row>
    <row r="24" spans="1:20">
      <c r="A24" s="124" t="s">
        <v>316</v>
      </c>
      <c r="B24" s="125"/>
      <c r="C24" s="69"/>
      <c r="D24" s="69"/>
      <c r="E24" s="69"/>
      <c r="F24" s="69"/>
      <c r="G24" s="69"/>
      <c r="H24" s="64"/>
      <c r="I24" s="76"/>
      <c r="J24" s="76"/>
      <c r="K24" s="76"/>
      <c r="L24" s="64"/>
      <c r="M24" s="64"/>
      <c r="N24" s="64"/>
      <c r="O24" s="83">
        <f t="shared" si="2"/>
        <v>0</v>
      </c>
    </row>
    <row r="25" spans="1:20">
      <c r="A25" s="30" t="s">
        <v>67</v>
      </c>
      <c r="B25" s="30" t="s">
        <v>68</v>
      </c>
      <c r="C25" s="30">
        <v>13000</v>
      </c>
      <c r="D25" s="30"/>
      <c r="E25" s="71"/>
      <c r="F25" s="69">
        <v>1944</v>
      </c>
      <c r="G25" s="73">
        <f t="shared" si="1"/>
        <v>14.953846153846154</v>
      </c>
      <c r="H25" s="69">
        <v>648</v>
      </c>
      <c r="I25" s="72"/>
      <c r="J25" s="72">
        <v>648</v>
      </c>
      <c r="K25" s="66"/>
      <c r="L25" s="66"/>
      <c r="M25" s="66"/>
      <c r="N25" s="74"/>
      <c r="O25" s="79">
        <f t="shared" si="2"/>
        <v>1296</v>
      </c>
      <c r="P25" s="7"/>
      <c r="Q25">
        <v>7.0620000000000003</v>
      </c>
      <c r="T25">
        <v>0.02</v>
      </c>
    </row>
    <row r="26" spans="1:20">
      <c r="A26" s="30" t="s">
        <v>69</v>
      </c>
      <c r="B26" s="30" t="s">
        <v>70</v>
      </c>
      <c r="C26" s="30">
        <v>15000</v>
      </c>
      <c r="D26" s="30"/>
      <c r="E26" s="71"/>
      <c r="F26" s="69">
        <v>1800</v>
      </c>
      <c r="G26" s="73">
        <f t="shared" si="1"/>
        <v>12</v>
      </c>
      <c r="H26" s="69">
        <v>1260</v>
      </c>
      <c r="I26" s="72">
        <v>720</v>
      </c>
      <c r="J26" s="72">
        <v>720</v>
      </c>
      <c r="K26" s="66"/>
      <c r="L26" s="66"/>
      <c r="M26" s="66"/>
      <c r="N26" s="74"/>
      <c r="O26" s="79">
        <f t="shared" si="2"/>
        <v>2700</v>
      </c>
      <c r="P26" s="7"/>
      <c r="Q26">
        <v>4.21</v>
      </c>
      <c r="T26">
        <v>0.02</v>
      </c>
    </row>
    <row r="27" spans="1:20">
      <c r="A27" s="30" t="s">
        <v>71</v>
      </c>
      <c r="B27" s="30" t="s">
        <v>72</v>
      </c>
      <c r="C27" s="30">
        <v>14000</v>
      </c>
      <c r="D27" s="30"/>
      <c r="E27" s="71"/>
      <c r="F27" s="69">
        <v>4416</v>
      </c>
      <c r="G27" s="73">
        <f t="shared" si="1"/>
        <v>31.542857142857144</v>
      </c>
      <c r="H27" s="69">
        <v>1168</v>
      </c>
      <c r="I27" s="72">
        <v>800</v>
      </c>
      <c r="J27" s="72"/>
      <c r="K27" s="66"/>
      <c r="L27" s="66"/>
      <c r="M27" s="66"/>
      <c r="N27" s="74"/>
      <c r="O27" s="79">
        <f t="shared" si="2"/>
        <v>1968</v>
      </c>
      <c r="P27" s="7"/>
      <c r="Q27" s="7"/>
      <c r="R27" s="7"/>
      <c r="S27" s="7"/>
      <c r="T27">
        <v>4.2000000000000003E-2</v>
      </c>
    </row>
    <row r="28" spans="1:20">
      <c r="A28" s="30" t="s">
        <v>73</v>
      </c>
      <c r="B28" s="30" t="s">
        <v>74</v>
      </c>
      <c r="C28" s="30">
        <v>10000</v>
      </c>
      <c r="D28" s="30"/>
      <c r="E28" s="71"/>
      <c r="F28" s="69">
        <v>4800</v>
      </c>
      <c r="G28" s="73">
        <f t="shared" si="1"/>
        <v>48</v>
      </c>
      <c r="H28" s="72">
        <v>0</v>
      </c>
      <c r="I28" s="72">
        <v>1800</v>
      </c>
      <c r="J28" s="72">
        <v>800</v>
      </c>
      <c r="K28" s="66"/>
      <c r="L28" s="66"/>
      <c r="M28" s="66"/>
      <c r="N28" s="74"/>
      <c r="O28" s="79">
        <f t="shared" si="2"/>
        <v>2600</v>
      </c>
      <c r="P28" s="7"/>
      <c r="Q28" s="108">
        <v>13.5</v>
      </c>
      <c r="T28">
        <v>4.1000000000000002E-2</v>
      </c>
    </row>
    <row r="29" spans="1:20">
      <c r="A29" s="28" t="s">
        <v>75</v>
      </c>
      <c r="B29" s="28" t="s">
        <v>76</v>
      </c>
      <c r="C29" s="28">
        <v>0</v>
      </c>
      <c r="D29" s="28"/>
      <c r="E29" s="71"/>
      <c r="F29" s="72"/>
      <c r="G29" s="73" t="e">
        <f t="shared" si="1"/>
        <v>#DIV/0!</v>
      </c>
      <c r="H29" s="72">
        <f>'[3]STOCK DETAILS-31.10.2023'!H29</f>
        <v>83.571428571428569</v>
      </c>
      <c r="I29" s="72"/>
      <c r="J29" s="72"/>
      <c r="K29" s="66"/>
      <c r="L29" s="66"/>
      <c r="M29" s="66"/>
      <c r="N29" s="74"/>
      <c r="O29" s="79">
        <f t="shared" si="2"/>
        <v>83.571428571428569</v>
      </c>
    </row>
    <row r="30" spans="1:20">
      <c r="A30" s="30" t="s">
        <v>77</v>
      </c>
      <c r="B30" s="30" t="s">
        <v>78</v>
      </c>
      <c r="C30" s="30">
        <v>0</v>
      </c>
      <c r="D30" s="30"/>
      <c r="E30" s="71"/>
      <c r="F30" s="72"/>
      <c r="G30" s="73" t="e">
        <f t="shared" si="1"/>
        <v>#DIV/0!</v>
      </c>
      <c r="H30" s="69" t="e">
        <f>'[3]STOCK DETAILS-31.10.2023'!H30</f>
        <v>#DIV/0!</v>
      </c>
      <c r="I30" s="72"/>
      <c r="J30" s="72"/>
      <c r="K30" s="66"/>
      <c r="L30" s="66"/>
      <c r="M30" s="66">
        <v>245</v>
      </c>
      <c r="N30" s="74"/>
      <c r="O30" s="79" t="e">
        <f t="shared" si="2"/>
        <v>#DIV/0!</v>
      </c>
    </row>
    <row r="31" spans="1:20">
      <c r="A31" s="30" t="s">
        <v>79</v>
      </c>
      <c r="B31" s="30" t="s">
        <v>80</v>
      </c>
      <c r="C31" s="30">
        <v>4339</v>
      </c>
      <c r="D31" s="30"/>
      <c r="E31" s="71"/>
      <c r="F31" s="69">
        <f>288+240</f>
        <v>528</v>
      </c>
      <c r="G31" s="73">
        <f t="shared" si="1"/>
        <v>12.168702466005993</v>
      </c>
      <c r="H31" s="72">
        <v>0</v>
      </c>
      <c r="I31" s="72">
        <v>360</v>
      </c>
      <c r="J31" s="72">
        <v>480</v>
      </c>
      <c r="K31" s="66"/>
      <c r="L31" s="66"/>
      <c r="M31" s="66">
        <v>220</v>
      </c>
      <c r="N31" s="74"/>
      <c r="O31" s="79">
        <f t="shared" si="2"/>
        <v>840</v>
      </c>
    </row>
    <row r="32" spans="1:20">
      <c r="A32" s="28" t="s">
        <v>81</v>
      </c>
      <c r="B32" s="28" t="s">
        <v>82</v>
      </c>
      <c r="C32" s="28">
        <v>794</v>
      </c>
      <c r="D32" s="28"/>
      <c r="E32" s="71"/>
      <c r="F32" s="72">
        <v>480</v>
      </c>
      <c r="G32" s="73">
        <f t="shared" si="1"/>
        <v>60.45340050377834</v>
      </c>
      <c r="H32" s="72">
        <v>0</v>
      </c>
      <c r="I32" s="72"/>
      <c r="J32" s="72"/>
      <c r="K32" s="66"/>
      <c r="L32" s="66"/>
      <c r="M32" s="66">
        <v>210</v>
      </c>
      <c r="N32" s="74"/>
      <c r="O32" s="79">
        <f t="shared" si="2"/>
        <v>0</v>
      </c>
    </row>
    <row r="33" spans="1:20">
      <c r="A33" s="28" t="s">
        <v>83</v>
      </c>
      <c r="B33" s="28" t="s">
        <v>84</v>
      </c>
      <c r="C33" s="28">
        <v>250</v>
      </c>
      <c r="D33" s="28"/>
      <c r="E33" s="71"/>
      <c r="F33" s="72"/>
      <c r="G33" s="73">
        <f t="shared" si="1"/>
        <v>0</v>
      </c>
      <c r="H33" s="69">
        <f>'[3]STOCK DETAILS-31.10.2023'!H33</f>
        <v>143.54066985645932</v>
      </c>
      <c r="I33" s="72"/>
      <c r="J33" s="72"/>
      <c r="K33" s="66"/>
      <c r="L33" s="66"/>
      <c r="M33" s="66">
        <v>149</v>
      </c>
      <c r="N33" s="74"/>
      <c r="O33" s="79">
        <f t="shared" si="2"/>
        <v>143.54066985645932</v>
      </c>
    </row>
    <row r="34" spans="1:20">
      <c r="A34" s="30" t="s">
        <v>85</v>
      </c>
      <c r="B34" s="30" t="s">
        <v>86</v>
      </c>
      <c r="C34" s="30">
        <v>18000</v>
      </c>
      <c r="D34" s="30"/>
      <c r="E34" s="71"/>
      <c r="F34" s="69">
        <v>4928</v>
      </c>
      <c r="G34" s="73">
        <f t="shared" si="1"/>
        <v>27.37777777777778</v>
      </c>
      <c r="H34" s="84">
        <v>2112</v>
      </c>
      <c r="I34" s="72">
        <v>528</v>
      </c>
      <c r="J34" s="72">
        <f>352+176</f>
        <v>528</v>
      </c>
      <c r="K34" s="66"/>
      <c r="L34" s="66"/>
      <c r="M34" s="66">
        <v>3059</v>
      </c>
      <c r="N34" s="74"/>
      <c r="O34" s="79">
        <f t="shared" si="2"/>
        <v>3168</v>
      </c>
    </row>
    <row r="35" spans="1:20">
      <c r="A35" s="30" t="s">
        <v>87</v>
      </c>
      <c r="B35" s="30" t="s">
        <v>88</v>
      </c>
      <c r="C35" s="30">
        <v>0</v>
      </c>
      <c r="D35" s="30"/>
      <c r="E35" s="71"/>
      <c r="F35" s="72"/>
      <c r="G35" s="73" t="e">
        <f t="shared" si="1"/>
        <v>#DIV/0!</v>
      </c>
      <c r="H35" s="69">
        <f>'[3]STOCK DETAILS-31.10.2023'!H35</f>
        <v>52.220893671670879</v>
      </c>
      <c r="I35" s="72"/>
      <c r="J35" s="72"/>
      <c r="K35" s="66"/>
      <c r="L35" s="66"/>
      <c r="M35" s="66"/>
      <c r="N35" s="74"/>
      <c r="O35" s="79">
        <f t="shared" si="2"/>
        <v>52.220893671670879</v>
      </c>
    </row>
    <row r="36" spans="1:20">
      <c r="A36" s="30" t="s">
        <v>89</v>
      </c>
      <c r="B36" s="30" t="s">
        <v>90</v>
      </c>
      <c r="C36" s="30">
        <v>16000</v>
      </c>
      <c r="D36" s="30"/>
      <c r="E36" s="71"/>
      <c r="F36" s="69">
        <v>5250</v>
      </c>
      <c r="G36" s="73">
        <f t="shared" si="1"/>
        <v>32.8125</v>
      </c>
      <c r="H36" s="84">
        <v>2750</v>
      </c>
      <c r="I36" s="72"/>
      <c r="J36" s="72"/>
      <c r="K36" s="66"/>
      <c r="L36" s="66"/>
      <c r="M36" s="66"/>
      <c r="N36" s="74"/>
      <c r="O36" s="79">
        <f t="shared" si="2"/>
        <v>2750</v>
      </c>
    </row>
    <row r="37" spans="1:20">
      <c r="A37" s="30" t="s">
        <v>91</v>
      </c>
      <c r="B37" s="30" t="s">
        <v>92</v>
      </c>
      <c r="C37" s="30">
        <v>90000</v>
      </c>
      <c r="D37" s="30"/>
      <c r="E37" s="71"/>
      <c r="F37" s="69">
        <v>19656</v>
      </c>
      <c r="G37" s="73">
        <f t="shared" si="1"/>
        <v>21.84</v>
      </c>
      <c r="H37" s="69">
        <v>14040</v>
      </c>
      <c r="I37" s="72">
        <v>3276</v>
      </c>
      <c r="J37" s="72">
        <v>3276</v>
      </c>
      <c r="K37" s="66"/>
      <c r="L37" s="66"/>
      <c r="M37" s="66"/>
      <c r="N37" s="74"/>
      <c r="O37" s="79">
        <f t="shared" si="2"/>
        <v>20592</v>
      </c>
      <c r="P37">
        <v>0.79400000000000004</v>
      </c>
      <c r="Q37">
        <v>12.372</v>
      </c>
      <c r="T37">
        <v>2.4E-2</v>
      </c>
    </row>
    <row r="38" spans="1:20">
      <c r="A38" s="28" t="s">
        <v>93</v>
      </c>
      <c r="B38" s="28" t="s">
        <v>94</v>
      </c>
      <c r="C38" s="28">
        <v>2000</v>
      </c>
      <c r="D38" s="28"/>
      <c r="E38" s="71"/>
      <c r="F38" s="72"/>
      <c r="G38" s="73">
        <f t="shared" si="1"/>
        <v>0</v>
      </c>
      <c r="H38" s="69">
        <v>300</v>
      </c>
      <c r="I38" s="74"/>
      <c r="J38" s="72"/>
      <c r="K38" s="66"/>
      <c r="L38" s="66"/>
      <c r="M38" s="66"/>
      <c r="N38" s="74"/>
      <c r="O38" s="79">
        <f t="shared" si="2"/>
        <v>300</v>
      </c>
    </row>
    <row r="39" spans="1:20">
      <c r="A39" s="28" t="s">
        <v>95</v>
      </c>
      <c r="B39" s="28" t="s">
        <v>96</v>
      </c>
      <c r="C39" s="28">
        <v>2000</v>
      </c>
      <c r="D39" s="28"/>
      <c r="E39" s="71"/>
      <c r="F39" s="72"/>
      <c r="G39" s="73">
        <f t="shared" si="1"/>
        <v>0</v>
      </c>
      <c r="H39" s="72">
        <f>'[3]STOCK DETAILS-31.10.2023'!H39</f>
        <v>20</v>
      </c>
      <c r="I39" s="74"/>
      <c r="J39" s="72"/>
      <c r="K39" s="66"/>
      <c r="L39" s="66"/>
      <c r="M39" s="66"/>
      <c r="N39" s="74"/>
      <c r="O39" s="79">
        <f t="shared" si="2"/>
        <v>20</v>
      </c>
    </row>
    <row r="40" spans="1:20">
      <c r="A40" s="28" t="s">
        <v>97</v>
      </c>
      <c r="B40" s="28" t="s">
        <v>98</v>
      </c>
      <c r="C40" s="28">
        <v>1500</v>
      </c>
      <c r="D40" s="28"/>
      <c r="E40" s="71"/>
      <c r="F40" s="69">
        <v>640</v>
      </c>
      <c r="G40" s="73">
        <f t="shared" si="1"/>
        <v>42.666666666666671</v>
      </c>
      <c r="H40" s="69">
        <v>896</v>
      </c>
      <c r="I40" s="74"/>
      <c r="J40" s="72"/>
      <c r="K40" s="66"/>
      <c r="L40" s="66"/>
      <c r="M40" s="66"/>
      <c r="N40" s="74">
        <v>640</v>
      </c>
      <c r="O40" s="79">
        <f t="shared" si="2"/>
        <v>896</v>
      </c>
    </row>
    <row r="41" spans="1:20">
      <c r="A41" s="29" t="s">
        <v>99</v>
      </c>
      <c r="B41" s="28" t="s">
        <v>100</v>
      </c>
      <c r="C41" s="28">
        <v>2000</v>
      </c>
      <c r="D41" s="28"/>
      <c r="E41" s="71"/>
      <c r="F41" s="72"/>
      <c r="G41" s="73">
        <f t="shared" si="1"/>
        <v>0</v>
      </c>
      <c r="H41" s="72">
        <f>'[3]STOCK DETAILS-31.10.2023'!H41</f>
        <v>80.423280423280417</v>
      </c>
      <c r="I41" s="74"/>
      <c r="J41" s="72"/>
      <c r="K41" s="66"/>
      <c r="L41" s="66"/>
      <c r="M41" s="66"/>
      <c r="N41" s="74"/>
      <c r="O41" s="79">
        <f t="shared" si="2"/>
        <v>80.423280423280417</v>
      </c>
    </row>
    <row r="42" spans="1:20">
      <c r="A42" s="29" t="s">
        <v>101</v>
      </c>
      <c r="B42" s="28" t="s">
        <v>102</v>
      </c>
      <c r="C42" s="28"/>
      <c r="D42" s="28"/>
      <c r="E42" s="71"/>
      <c r="F42" s="69">
        <v>1224</v>
      </c>
      <c r="G42" s="73" t="e">
        <f t="shared" si="1"/>
        <v>#DIV/0!</v>
      </c>
      <c r="H42" s="72">
        <v>0</v>
      </c>
      <c r="I42" s="82"/>
      <c r="J42" s="72"/>
      <c r="K42" s="66"/>
      <c r="L42" s="66"/>
      <c r="M42" s="66"/>
      <c r="N42" s="74"/>
      <c r="O42" s="79">
        <f t="shared" si="2"/>
        <v>0</v>
      </c>
    </row>
    <row r="43" spans="1:20">
      <c r="A43" s="29" t="s">
        <v>103</v>
      </c>
      <c r="B43" s="28" t="s">
        <v>104</v>
      </c>
      <c r="C43" s="28"/>
      <c r="D43" s="28"/>
      <c r="E43" s="71"/>
      <c r="F43" s="69">
        <v>1296</v>
      </c>
      <c r="G43" s="73" t="e">
        <f t="shared" si="1"/>
        <v>#DIV/0!</v>
      </c>
      <c r="H43" s="72">
        <v>0</v>
      </c>
      <c r="I43" s="74"/>
      <c r="J43" s="72"/>
      <c r="K43" s="66"/>
      <c r="L43" s="66"/>
      <c r="M43" s="66"/>
      <c r="N43" s="74"/>
      <c r="O43" s="79">
        <f t="shared" si="2"/>
        <v>0</v>
      </c>
    </row>
    <row r="44" spans="1:20">
      <c r="A44" s="85" t="s">
        <v>105</v>
      </c>
      <c r="B44" s="86" t="s">
        <v>106</v>
      </c>
      <c r="C44" s="28">
        <v>2600</v>
      </c>
      <c r="D44" s="28"/>
      <c r="E44" s="71"/>
      <c r="F44" s="72">
        <v>140</v>
      </c>
      <c r="G44" s="73">
        <f t="shared" si="1"/>
        <v>5.384615384615385</v>
      </c>
      <c r="H44" s="72">
        <v>0</v>
      </c>
      <c r="I44" s="54"/>
      <c r="J44" s="72"/>
      <c r="K44" s="66"/>
      <c r="L44" s="66"/>
      <c r="M44" s="66"/>
      <c r="N44" s="74"/>
      <c r="O44" s="79">
        <f t="shared" si="2"/>
        <v>0</v>
      </c>
    </row>
    <row r="45" spans="1:20">
      <c r="A45" s="29" t="s">
        <v>107</v>
      </c>
      <c r="B45" s="28" t="s">
        <v>108</v>
      </c>
      <c r="C45" s="28">
        <v>20000</v>
      </c>
      <c r="D45" s="51"/>
      <c r="E45" s="71"/>
      <c r="F45" s="69">
        <v>6136</v>
      </c>
      <c r="G45" s="73">
        <f t="shared" si="1"/>
        <v>30.680000000000003</v>
      </c>
      <c r="H45" s="84">
        <v>0</v>
      </c>
      <c r="I45" s="72">
        <v>200</v>
      </c>
      <c r="J45" s="72">
        <f>600+800</f>
        <v>1400</v>
      </c>
      <c r="K45" s="66"/>
      <c r="L45" s="66"/>
      <c r="M45" s="66"/>
      <c r="N45" s="74"/>
      <c r="O45" s="79">
        <f t="shared" si="2"/>
        <v>1600</v>
      </c>
      <c r="P45">
        <v>0.76</v>
      </c>
      <c r="Q45">
        <v>8.5340000000000007</v>
      </c>
      <c r="T45">
        <v>3.7999999999999999E-2</v>
      </c>
    </row>
    <row r="46" spans="1:20">
      <c r="A46" s="29" t="s">
        <v>109</v>
      </c>
      <c r="B46" s="28" t="s">
        <v>110</v>
      </c>
      <c r="C46" s="28"/>
      <c r="D46" s="51"/>
      <c r="E46" s="71"/>
      <c r="F46" s="72"/>
      <c r="G46" s="73" t="e">
        <f t="shared" si="1"/>
        <v>#DIV/0!</v>
      </c>
      <c r="H46" s="72">
        <f>'[3]STOCK DETAILS-31.10.2023'!H46</f>
        <v>69.935999999999993</v>
      </c>
      <c r="I46" s="82"/>
      <c r="J46" s="72"/>
      <c r="K46" s="66"/>
      <c r="L46" s="66"/>
      <c r="M46" s="66"/>
      <c r="N46" s="87"/>
      <c r="O46" s="79">
        <f t="shared" si="2"/>
        <v>69.935999999999993</v>
      </c>
    </row>
    <row r="47" spans="1:20">
      <c r="A47" s="29" t="s">
        <v>111</v>
      </c>
      <c r="B47" s="28" t="s">
        <v>112</v>
      </c>
      <c r="C47" s="28"/>
      <c r="D47" s="51"/>
      <c r="E47" s="71"/>
      <c r="F47" s="72"/>
      <c r="G47" s="73" t="e">
        <f t="shared" si="1"/>
        <v>#DIV/0!</v>
      </c>
      <c r="H47" s="72" t="e">
        <f>'[3]STOCK DETAILS-31.10.2023'!H47</f>
        <v>#DIV/0!</v>
      </c>
      <c r="I47" s="82"/>
      <c r="J47" s="72"/>
      <c r="K47" s="66"/>
      <c r="L47" s="66"/>
      <c r="M47" s="81"/>
      <c r="N47" s="87"/>
      <c r="O47" s="79" t="e">
        <f t="shared" si="2"/>
        <v>#DIV/0!</v>
      </c>
    </row>
    <row r="48" spans="1:20">
      <c r="A48" s="29" t="s">
        <v>113</v>
      </c>
      <c r="B48" s="28" t="s">
        <v>114</v>
      </c>
      <c r="C48" s="28"/>
      <c r="D48" s="51"/>
      <c r="E48" s="71"/>
      <c r="F48" s="72"/>
      <c r="G48" s="73" t="e">
        <f t="shared" si="1"/>
        <v>#DIV/0!</v>
      </c>
      <c r="H48" s="72" t="e">
        <f>'[3]STOCK DETAILS-31.10.2023'!H48</f>
        <v>#DIV/0!</v>
      </c>
      <c r="I48" s="82"/>
      <c r="J48" s="72"/>
      <c r="K48" s="66"/>
      <c r="L48" s="66"/>
      <c r="M48" s="81"/>
      <c r="N48" s="87"/>
      <c r="O48" s="79" t="e">
        <f t="shared" si="2"/>
        <v>#DIV/0!</v>
      </c>
    </row>
    <row r="49" spans="1:20">
      <c r="A49" s="29" t="s">
        <v>115</v>
      </c>
      <c r="B49" s="28" t="s">
        <v>116</v>
      </c>
      <c r="C49" s="28"/>
      <c r="D49" s="51"/>
      <c r="E49" s="71"/>
      <c r="F49" s="72"/>
      <c r="G49" s="73" t="e">
        <f t="shared" si="1"/>
        <v>#DIV/0!</v>
      </c>
      <c r="H49" s="72" t="e">
        <f>'[3]STOCK DETAILS-31.10.2023'!H49</f>
        <v>#DIV/0!</v>
      </c>
      <c r="I49" s="82"/>
      <c r="J49" s="72"/>
      <c r="K49" s="66"/>
      <c r="L49" s="66"/>
      <c r="M49" s="81"/>
      <c r="N49" s="87"/>
      <c r="O49" s="79" t="e">
        <f t="shared" si="2"/>
        <v>#DIV/0!</v>
      </c>
    </row>
    <row r="50" spans="1:20">
      <c r="A50" s="29" t="s">
        <v>117</v>
      </c>
      <c r="B50" s="28" t="s">
        <v>118</v>
      </c>
      <c r="C50" s="28"/>
      <c r="D50" s="51"/>
      <c r="E50" s="71"/>
      <c r="F50" s="72"/>
      <c r="G50" s="73" t="e">
        <f t="shared" si="1"/>
        <v>#DIV/0!</v>
      </c>
      <c r="H50" s="72" t="e">
        <f>'[3]STOCK DETAILS-31.10.2023'!H50</f>
        <v>#DIV/0!</v>
      </c>
      <c r="I50" s="82"/>
      <c r="J50" s="72"/>
      <c r="K50" s="66"/>
      <c r="L50" s="66"/>
      <c r="M50" s="81"/>
      <c r="N50" s="87"/>
      <c r="O50" s="79" t="e">
        <f t="shared" si="2"/>
        <v>#DIV/0!</v>
      </c>
    </row>
    <row r="51" spans="1:20">
      <c r="A51" s="29" t="s">
        <v>119</v>
      </c>
      <c r="B51" s="28" t="s">
        <v>120</v>
      </c>
      <c r="C51" s="28"/>
      <c r="D51" s="51"/>
      <c r="E51" s="71"/>
      <c r="F51" s="72"/>
      <c r="G51" s="73" t="e">
        <f t="shared" si="1"/>
        <v>#DIV/0!</v>
      </c>
      <c r="H51" s="72" t="e">
        <f>'[3]STOCK DETAILS-31.10.2023'!H51</f>
        <v>#DIV/0!</v>
      </c>
      <c r="I51" s="82"/>
      <c r="J51" s="72"/>
      <c r="K51" s="66"/>
      <c r="L51" s="66"/>
      <c r="M51" s="81"/>
      <c r="N51" s="87"/>
      <c r="O51" s="79" t="e">
        <f t="shared" si="2"/>
        <v>#DIV/0!</v>
      </c>
    </row>
    <row r="52" spans="1:20">
      <c r="A52" s="29" t="s">
        <v>121</v>
      </c>
      <c r="B52" s="29" t="s">
        <v>122</v>
      </c>
      <c r="C52" s="88">
        <f>3300+700</f>
        <v>4000</v>
      </c>
      <c r="D52" s="51"/>
      <c r="E52" s="71"/>
      <c r="F52" s="69">
        <v>970</v>
      </c>
      <c r="G52" s="73">
        <f t="shared" si="1"/>
        <v>24.25</v>
      </c>
      <c r="H52" s="84">
        <v>0</v>
      </c>
      <c r="I52" s="82"/>
      <c r="J52" s="72">
        <v>438</v>
      </c>
      <c r="K52" s="66"/>
      <c r="L52" s="66"/>
      <c r="M52" s="81"/>
      <c r="N52" s="87"/>
      <c r="O52" s="79">
        <f t="shared" si="2"/>
        <v>438</v>
      </c>
    </row>
    <row r="53" spans="1:20">
      <c r="A53" s="29" t="s">
        <v>123</v>
      </c>
      <c r="B53" s="28" t="s">
        <v>124</v>
      </c>
      <c r="C53" s="28">
        <v>8000</v>
      </c>
      <c r="D53" s="51"/>
      <c r="E53" s="71"/>
      <c r="F53" s="69">
        <v>720</v>
      </c>
      <c r="G53" s="73">
        <f t="shared" si="1"/>
        <v>9</v>
      </c>
      <c r="H53" s="69">
        <v>2890</v>
      </c>
      <c r="I53" s="82"/>
      <c r="J53" s="72">
        <v>1000</v>
      </c>
      <c r="K53" s="66"/>
      <c r="L53" s="66"/>
      <c r="M53" s="81"/>
      <c r="N53" s="87"/>
      <c r="O53" s="79">
        <f t="shared" si="2"/>
        <v>3890</v>
      </c>
    </row>
    <row r="54" spans="1:20">
      <c r="A54" s="29"/>
      <c r="B54" s="28"/>
      <c r="C54" s="28"/>
      <c r="D54" s="51"/>
      <c r="E54" s="71"/>
      <c r="F54" s="72"/>
      <c r="G54" s="73" t="e">
        <f t="shared" si="1"/>
        <v>#DIV/0!</v>
      </c>
      <c r="H54" s="72">
        <f>'[3]STOCK DETAILS-31.10.2023'!H54</f>
        <v>94.142857142857139</v>
      </c>
      <c r="I54" s="82"/>
      <c r="J54" s="72"/>
      <c r="K54" s="66"/>
      <c r="L54" s="66"/>
      <c r="M54" s="81"/>
      <c r="N54" s="87"/>
      <c r="O54" s="79">
        <f t="shared" si="2"/>
        <v>94.142857142857139</v>
      </c>
    </row>
    <row r="55" spans="1:20">
      <c r="A55" s="29" t="s">
        <v>126</v>
      </c>
      <c r="B55" s="28" t="s">
        <v>127</v>
      </c>
      <c r="C55" s="28"/>
      <c r="D55" s="51"/>
      <c r="E55" s="71"/>
      <c r="F55" s="72"/>
      <c r="G55" s="73" t="e">
        <f t="shared" si="1"/>
        <v>#DIV/0!</v>
      </c>
      <c r="H55" s="72" t="e">
        <f>'[3]STOCK DETAILS-31.10.2023'!H55</f>
        <v>#DIV/0!</v>
      </c>
      <c r="I55" s="82"/>
      <c r="J55" s="72"/>
      <c r="K55" s="66"/>
      <c r="L55" s="66"/>
      <c r="M55" s="81"/>
      <c r="N55" s="87"/>
      <c r="O55" s="79" t="e">
        <f t="shared" si="2"/>
        <v>#DIV/0!</v>
      </c>
    </row>
    <row r="56" spans="1:20">
      <c r="A56" s="29" t="s">
        <v>128</v>
      </c>
      <c r="B56" s="28" t="s">
        <v>129</v>
      </c>
      <c r="C56" s="28">
        <f>683+1000</f>
        <v>1683</v>
      </c>
      <c r="D56" s="51"/>
      <c r="E56" s="71"/>
      <c r="F56" s="72"/>
      <c r="G56" s="73">
        <f t="shared" si="1"/>
        <v>0</v>
      </c>
      <c r="H56" s="72">
        <v>360</v>
      </c>
      <c r="I56" s="82"/>
      <c r="J56" s="72"/>
      <c r="K56" s="66"/>
      <c r="L56" s="66"/>
      <c r="M56" s="81"/>
      <c r="N56" s="87"/>
      <c r="O56" s="79">
        <f t="shared" si="2"/>
        <v>360</v>
      </c>
    </row>
    <row r="57" spans="1:20">
      <c r="A57" s="29" t="s">
        <v>317</v>
      </c>
      <c r="B57" s="29" t="s">
        <v>318</v>
      </c>
      <c r="C57" s="28"/>
      <c r="D57" s="51"/>
      <c r="E57" s="71"/>
      <c r="F57" s="72"/>
      <c r="G57" s="73" t="e">
        <f t="shared" si="1"/>
        <v>#DIV/0!</v>
      </c>
      <c r="H57" s="72">
        <f>'[3]STOCK DETAILS-31.10.2023'!H57</f>
        <v>65.849999999999994</v>
      </c>
      <c r="I57" s="82"/>
      <c r="J57" s="72"/>
      <c r="K57" s="66"/>
      <c r="L57" s="81"/>
      <c r="M57" s="81"/>
      <c r="N57" s="87"/>
      <c r="O57" s="79">
        <f t="shared" si="2"/>
        <v>65.849999999999994</v>
      </c>
    </row>
    <row r="58" spans="1:20">
      <c r="A58" s="29" t="s">
        <v>319</v>
      </c>
      <c r="B58" s="29" t="s">
        <v>320</v>
      </c>
      <c r="C58" s="28"/>
      <c r="D58" s="51"/>
      <c r="E58" s="71"/>
      <c r="F58" s="72"/>
      <c r="G58" s="73" t="e">
        <f t="shared" si="1"/>
        <v>#DIV/0!</v>
      </c>
      <c r="H58" s="72" t="e">
        <f>'[3]STOCK DETAILS-31.10.2023'!H58</f>
        <v>#DIV/0!</v>
      </c>
      <c r="I58" s="82"/>
      <c r="J58" s="72"/>
      <c r="K58" s="66"/>
      <c r="L58" s="81"/>
      <c r="M58" s="81"/>
      <c r="N58" s="87"/>
      <c r="O58" s="79" t="e">
        <f t="shared" si="2"/>
        <v>#DIV/0!</v>
      </c>
    </row>
    <row r="59" spans="1:20">
      <c r="A59" s="29" t="s">
        <v>321</v>
      </c>
      <c r="B59" s="29" t="s">
        <v>322</v>
      </c>
      <c r="C59" s="28">
        <v>15000</v>
      </c>
      <c r="D59" s="51"/>
      <c r="E59" s="71"/>
      <c r="F59" s="69">
        <v>3696</v>
      </c>
      <c r="G59" s="73">
        <f t="shared" si="1"/>
        <v>24.64</v>
      </c>
      <c r="H59" s="72">
        <v>896</v>
      </c>
      <c r="I59" s="72">
        <v>560</v>
      </c>
      <c r="J59" s="72">
        <v>672</v>
      </c>
      <c r="K59" s="66"/>
      <c r="L59" s="81"/>
      <c r="M59" s="81"/>
      <c r="N59" s="87"/>
      <c r="O59" s="79">
        <f t="shared" si="2"/>
        <v>2128</v>
      </c>
      <c r="P59">
        <v>0</v>
      </c>
      <c r="Q59">
        <v>7.8419999999999996</v>
      </c>
      <c r="T59">
        <v>6.2E-2</v>
      </c>
    </row>
    <row r="60" spans="1:20">
      <c r="A60" s="29" t="s">
        <v>21</v>
      </c>
      <c r="B60" s="29" t="s">
        <v>323</v>
      </c>
      <c r="C60" s="28"/>
      <c r="D60" s="51"/>
      <c r="E60" s="71"/>
      <c r="F60" s="72"/>
      <c r="G60" s="73" t="e">
        <f t="shared" si="1"/>
        <v>#DIV/0!</v>
      </c>
      <c r="H60" s="72">
        <f>'[3]STOCK DETAILS-31.10.2023'!H60</f>
        <v>60.373333333333335</v>
      </c>
      <c r="I60" s="66"/>
      <c r="J60" s="66"/>
      <c r="K60" s="66"/>
      <c r="L60" s="81"/>
      <c r="M60" s="81"/>
      <c r="N60" s="87"/>
      <c r="O60" s="79">
        <f t="shared" si="2"/>
        <v>60.373333333333335</v>
      </c>
    </row>
    <row r="61" spans="1:20">
      <c r="A61" s="32"/>
      <c r="B61" s="89"/>
      <c r="C61" s="28"/>
      <c r="D61" s="51"/>
      <c r="E61" s="71"/>
      <c r="F61" s="72"/>
      <c r="G61" s="73"/>
      <c r="H61" s="80"/>
      <c r="I61" s="66"/>
      <c r="J61" s="66"/>
      <c r="K61" s="66"/>
      <c r="L61" s="81"/>
      <c r="M61" s="81"/>
      <c r="N61" s="87"/>
      <c r="O61" s="79"/>
    </row>
    <row r="62" spans="1:20">
      <c r="A62" s="124" t="s">
        <v>324</v>
      </c>
      <c r="B62" s="125"/>
      <c r="C62" s="69"/>
      <c r="D62" s="69"/>
      <c r="E62" s="69"/>
      <c r="F62" s="69"/>
      <c r="G62" s="69"/>
      <c r="H62" s="64"/>
      <c r="I62" s="76"/>
      <c r="J62" s="76"/>
      <c r="K62" s="76"/>
      <c r="L62" s="90"/>
      <c r="M62" s="90"/>
      <c r="N62" s="90"/>
      <c r="O62" s="83">
        <f t="shared" si="2"/>
        <v>0</v>
      </c>
    </row>
    <row r="63" spans="1:20">
      <c r="A63" s="33" t="s">
        <v>130</v>
      </c>
      <c r="B63" s="30" t="s">
        <v>131</v>
      </c>
      <c r="C63" s="30"/>
      <c r="D63" s="30"/>
      <c r="E63" s="71"/>
      <c r="F63" s="72"/>
      <c r="G63" s="73" t="e">
        <f t="shared" si="1"/>
        <v>#DIV/0!</v>
      </c>
      <c r="H63" s="66">
        <v>720</v>
      </c>
      <c r="I63" s="82"/>
      <c r="J63" s="82"/>
      <c r="K63" s="66"/>
      <c r="L63" s="66"/>
      <c r="M63" s="66"/>
      <c r="N63" s="74"/>
      <c r="O63" s="79">
        <f t="shared" si="2"/>
        <v>720</v>
      </c>
      <c r="P63">
        <v>0.77</v>
      </c>
      <c r="Q63" s="7">
        <v>0</v>
      </c>
      <c r="T63">
        <v>6.8000000000000005E-2</v>
      </c>
    </row>
    <row r="64" spans="1:20">
      <c r="A64" s="30" t="s">
        <v>132</v>
      </c>
      <c r="B64" s="30" t="s">
        <v>133</v>
      </c>
      <c r="C64" s="30">
        <v>5368</v>
      </c>
      <c r="D64" s="30"/>
      <c r="E64" s="71"/>
      <c r="F64" s="72"/>
      <c r="G64" s="73">
        <f t="shared" si="1"/>
        <v>0</v>
      </c>
      <c r="H64" s="66">
        <f>60+880</f>
        <v>940</v>
      </c>
      <c r="I64" s="82"/>
      <c r="J64" s="82"/>
      <c r="K64" s="66"/>
      <c r="L64" s="66"/>
      <c r="M64" s="66"/>
      <c r="N64" s="74"/>
      <c r="O64" s="79">
        <f t="shared" si="2"/>
        <v>940</v>
      </c>
      <c r="P64">
        <v>0.77</v>
      </c>
      <c r="Q64">
        <v>8.1379999999999999</v>
      </c>
      <c r="T64">
        <v>9.1999999999999998E-2</v>
      </c>
    </row>
    <row r="65" spans="1:20">
      <c r="A65" s="30" t="s">
        <v>134</v>
      </c>
      <c r="B65" s="30" t="s">
        <v>135</v>
      </c>
      <c r="C65" s="30">
        <v>5000</v>
      </c>
      <c r="D65" s="30"/>
      <c r="E65" s="71"/>
      <c r="F65" s="72">
        <v>240</v>
      </c>
      <c r="G65" s="73">
        <f t="shared" si="1"/>
        <v>4.8</v>
      </c>
      <c r="H65" s="66">
        <v>1520</v>
      </c>
      <c r="I65" s="82"/>
      <c r="J65" s="82"/>
      <c r="K65" s="66"/>
      <c r="L65" s="66"/>
      <c r="M65" s="66"/>
      <c r="N65" s="74"/>
      <c r="O65" s="79">
        <f t="shared" si="2"/>
        <v>1520</v>
      </c>
      <c r="P65">
        <v>0.77</v>
      </c>
      <c r="Q65" s="7">
        <v>0</v>
      </c>
      <c r="T65" s="7"/>
    </row>
    <row r="66" spans="1:20">
      <c r="A66" s="28" t="s">
        <v>136</v>
      </c>
      <c r="B66" s="28" t="s">
        <v>137</v>
      </c>
      <c r="C66" s="28">
        <v>800</v>
      </c>
      <c r="D66" s="28"/>
      <c r="E66" s="71"/>
      <c r="F66" s="72">
        <v>240</v>
      </c>
      <c r="G66" s="73">
        <f t="shared" si="1"/>
        <v>30</v>
      </c>
      <c r="H66" s="66">
        <v>320</v>
      </c>
      <c r="I66" s="66">
        <v>240</v>
      </c>
      <c r="J66" s="82"/>
      <c r="K66" s="66"/>
      <c r="L66" s="66"/>
      <c r="M66" s="66"/>
      <c r="N66" s="74"/>
      <c r="O66" s="79">
        <f t="shared" si="2"/>
        <v>560</v>
      </c>
      <c r="P66" s="7"/>
      <c r="Q66" s="7"/>
      <c r="R66" s="7"/>
      <c r="S66" s="7"/>
      <c r="T66" s="7"/>
    </row>
    <row r="67" spans="1:20">
      <c r="A67" s="28" t="s">
        <v>138</v>
      </c>
      <c r="B67" s="28" t="s">
        <v>139</v>
      </c>
      <c r="C67" s="28">
        <v>800</v>
      </c>
      <c r="D67" s="28"/>
      <c r="E67" s="71"/>
      <c r="F67" s="72">
        <v>240</v>
      </c>
      <c r="G67" s="73">
        <f t="shared" si="1"/>
        <v>30</v>
      </c>
      <c r="H67" s="66">
        <v>320</v>
      </c>
      <c r="I67" s="66">
        <v>240</v>
      </c>
      <c r="J67" s="82"/>
      <c r="K67" s="66"/>
      <c r="L67" s="66"/>
      <c r="M67" s="66"/>
      <c r="N67" s="74"/>
      <c r="O67" s="79">
        <f t="shared" si="2"/>
        <v>560</v>
      </c>
      <c r="P67">
        <v>0.77</v>
      </c>
      <c r="Q67">
        <v>8.6120000000000001</v>
      </c>
      <c r="T67">
        <v>9.6000000000000002E-2</v>
      </c>
    </row>
    <row r="68" spans="1:20">
      <c r="A68" s="28" t="s">
        <v>140</v>
      </c>
      <c r="B68" s="28" t="s">
        <v>141</v>
      </c>
      <c r="C68" s="28">
        <v>3000</v>
      </c>
      <c r="D68" s="28"/>
      <c r="E68" s="71"/>
      <c r="F68" s="69">
        <v>1760</v>
      </c>
      <c r="G68" s="73">
        <f t="shared" si="1"/>
        <v>58.666666666666664</v>
      </c>
      <c r="H68" s="66">
        <v>320</v>
      </c>
      <c r="I68" s="82"/>
      <c r="J68" s="82"/>
      <c r="K68" s="66"/>
      <c r="L68" s="66"/>
      <c r="M68" s="66"/>
      <c r="N68" s="74"/>
      <c r="O68" s="79">
        <f t="shared" si="2"/>
        <v>320</v>
      </c>
      <c r="P68">
        <v>0.77</v>
      </c>
      <c r="Q68">
        <v>7.52</v>
      </c>
      <c r="T68">
        <v>0.02</v>
      </c>
    </row>
    <row r="69" spans="1:20">
      <c r="A69" s="28" t="s">
        <v>142</v>
      </c>
      <c r="B69" s="28" t="s">
        <v>143</v>
      </c>
      <c r="C69" s="28">
        <v>7582</v>
      </c>
      <c r="D69" s="28"/>
      <c r="E69" s="71"/>
      <c r="F69" s="69">
        <v>3552</v>
      </c>
      <c r="G69" s="73">
        <f t="shared" si="1"/>
        <v>46.847797414930099</v>
      </c>
      <c r="H69" s="66">
        <v>1528</v>
      </c>
      <c r="I69" s="82"/>
      <c r="J69" s="66">
        <f>432+432+288</f>
        <v>1152</v>
      </c>
      <c r="K69" s="66"/>
      <c r="L69" s="66"/>
      <c r="M69" s="66"/>
      <c r="N69" s="74"/>
      <c r="O69" s="79">
        <f t="shared" si="2"/>
        <v>2680</v>
      </c>
      <c r="P69">
        <v>0.77</v>
      </c>
      <c r="Q69">
        <v>7.5839999999999996</v>
      </c>
      <c r="T69">
        <v>6.8000000000000005E-2</v>
      </c>
    </row>
    <row r="70" spans="1:20">
      <c r="A70" s="28" t="s">
        <v>144</v>
      </c>
      <c r="B70" s="28" t="s">
        <v>145</v>
      </c>
      <c r="C70" s="28">
        <v>1730</v>
      </c>
      <c r="D70" s="28"/>
      <c r="E70" s="71"/>
      <c r="F70" s="69">
        <v>400</v>
      </c>
      <c r="G70" s="73">
        <f t="shared" si="1"/>
        <v>23.121387283236995</v>
      </c>
      <c r="H70" s="78">
        <f>160</f>
        <v>160</v>
      </c>
      <c r="I70" s="82"/>
      <c r="J70" s="66"/>
      <c r="K70" s="66"/>
      <c r="L70" s="66"/>
      <c r="M70" s="66"/>
      <c r="N70" s="74"/>
      <c r="O70" s="79">
        <f t="shared" si="2"/>
        <v>160</v>
      </c>
      <c r="P70">
        <v>0.77</v>
      </c>
      <c r="Q70" s="7"/>
      <c r="T70" s="107">
        <v>0.08</v>
      </c>
    </row>
    <row r="71" spans="1:20">
      <c r="A71" s="28" t="s">
        <v>146</v>
      </c>
      <c r="B71" s="28" t="s">
        <v>147</v>
      </c>
      <c r="C71" s="28">
        <v>1730</v>
      </c>
      <c r="D71" s="28"/>
      <c r="E71" s="71"/>
      <c r="F71" s="69">
        <v>400</v>
      </c>
      <c r="G71" s="73">
        <f t="shared" si="1"/>
        <v>23.121387283236995</v>
      </c>
      <c r="H71" s="78">
        <f>160</f>
        <v>160</v>
      </c>
      <c r="I71" s="82"/>
      <c r="J71" s="66"/>
      <c r="K71" s="66"/>
      <c r="L71" s="66"/>
      <c r="M71" s="66"/>
      <c r="N71" s="74"/>
      <c r="O71" s="79">
        <f t="shared" si="2"/>
        <v>160</v>
      </c>
      <c r="P71" s="7"/>
      <c r="Q71" s="7"/>
      <c r="R71" s="7"/>
      <c r="S71" s="7"/>
      <c r="T71" s="7"/>
    </row>
    <row r="72" spans="1:20">
      <c r="A72" s="28" t="s">
        <v>155</v>
      </c>
      <c r="B72" s="28" t="s">
        <v>149</v>
      </c>
      <c r="C72" s="28">
        <v>2500</v>
      </c>
      <c r="D72" s="28"/>
      <c r="E72" s="71"/>
      <c r="F72" s="72">
        <v>720</v>
      </c>
      <c r="G72" s="73">
        <f t="shared" ref="G72:G77" si="3">F72/C72*100</f>
        <v>28.799999999999997</v>
      </c>
      <c r="H72" s="78">
        <v>240</v>
      </c>
      <c r="I72" s="82"/>
      <c r="J72" s="66">
        <v>160</v>
      </c>
      <c r="K72" s="66"/>
      <c r="L72" s="66"/>
      <c r="M72" s="66"/>
      <c r="N72" s="74"/>
      <c r="O72" s="79">
        <f t="shared" si="2"/>
        <v>400</v>
      </c>
      <c r="P72">
        <v>7.6999999999999999E-2</v>
      </c>
      <c r="Q72" s="7"/>
      <c r="T72">
        <v>9.6000000000000002E-2</v>
      </c>
    </row>
    <row r="73" spans="1:20">
      <c r="A73" s="28" t="s">
        <v>325</v>
      </c>
      <c r="B73" s="28" t="s">
        <v>150</v>
      </c>
      <c r="C73" s="28">
        <v>2500</v>
      </c>
      <c r="D73" s="28"/>
      <c r="E73" s="71"/>
      <c r="F73" s="72">
        <v>800</v>
      </c>
      <c r="G73" s="73">
        <f t="shared" si="3"/>
        <v>32</v>
      </c>
      <c r="H73" s="78">
        <v>160</v>
      </c>
      <c r="I73" s="82"/>
      <c r="J73" s="66">
        <v>160</v>
      </c>
      <c r="K73" s="66"/>
      <c r="L73" s="66"/>
      <c r="M73" s="66"/>
      <c r="N73" s="74"/>
      <c r="O73" s="79">
        <f t="shared" si="2"/>
        <v>320</v>
      </c>
      <c r="P73" s="7"/>
      <c r="Q73" s="7"/>
      <c r="R73" s="7"/>
      <c r="S73" s="7"/>
      <c r="T73" s="7"/>
    </row>
    <row r="74" spans="1:20">
      <c r="A74" s="28" t="s">
        <v>326</v>
      </c>
      <c r="B74" s="28" t="s">
        <v>151</v>
      </c>
      <c r="C74" s="28">
        <v>4500</v>
      </c>
      <c r="D74" s="28"/>
      <c r="E74" s="71"/>
      <c r="F74" s="69">
        <v>800</v>
      </c>
      <c r="G74" s="73">
        <f t="shared" si="3"/>
        <v>17.777777777777779</v>
      </c>
      <c r="H74" s="66">
        <v>480</v>
      </c>
      <c r="I74" s="66">
        <v>240</v>
      </c>
      <c r="J74" s="66">
        <v>80</v>
      </c>
      <c r="K74" s="66"/>
      <c r="L74" s="66"/>
      <c r="M74" s="66"/>
      <c r="N74" s="74"/>
      <c r="O74" s="79">
        <f t="shared" ref="O74:O121" si="4">H74+I74+J74+K74+L74</f>
        <v>800</v>
      </c>
      <c r="P74" s="7"/>
      <c r="Q74" s="7"/>
      <c r="R74" s="7"/>
      <c r="S74" s="7"/>
      <c r="T74" s="7"/>
    </row>
    <row r="75" spans="1:20">
      <c r="A75" s="28" t="s">
        <v>326</v>
      </c>
      <c r="B75" s="28" t="s">
        <v>152</v>
      </c>
      <c r="C75" s="28">
        <v>4500</v>
      </c>
      <c r="D75" s="28"/>
      <c r="E75" s="71"/>
      <c r="F75" s="69">
        <v>800</v>
      </c>
      <c r="G75" s="73">
        <f t="shared" si="3"/>
        <v>17.777777777777779</v>
      </c>
      <c r="H75" s="66">
        <v>480</v>
      </c>
      <c r="I75" s="66">
        <v>240</v>
      </c>
      <c r="J75" s="66">
        <v>80</v>
      </c>
      <c r="K75" s="66"/>
      <c r="L75" s="66"/>
      <c r="M75" s="66"/>
      <c r="N75" s="74"/>
      <c r="O75" s="79">
        <f t="shared" si="4"/>
        <v>800</v>
      </c>
      <c r="P75">
        <v>0.77</v>
      </c>
      <c r="Q75">
        <v>7.2119999999999997</v>
      </c>
      <c r="T75">
        <v>0.08</v>
      </c>
    </row>
    <row r="76" spans="1:20">
      <c r="A76" s="28" t="s">
        <v>327</v>
      </c>
      <c r="B76" s="28" t="s">
        <v>154</v>
      </c>
      <c r="C76" s="28"/>
      <c r="D76" s="28"/>
      <c r="E76" s="71"/>
      <c r="F76" s="72"/>
      <c r="G76" s="73" t="e">
        <f t="shared" si="3"/>
        <v>#DIV/0!</v>
      </c>
      <c r="H76" s="66">
        <f>'[3]STOCK DETAILS-31.10.2023'!H75</f>
        <v>98.666666666666671</v>
      </c>
      <c r="I76" s="66"/>
      <c r="J76" s="66"/>
      <c r="K76" s="66"/>
      <c r="L76" s="81"/>
      <c r="M76" s="81"/>
      <c r="N76" s="87"/>
      <c r="O76" s="79">
        <f t="shared" si="4"/>
        <v>98.666666666666671</v>
      </c>
    </row>
    <row r="77" spans="1:20">
      <c r="A77" s="28" t="s">
        <v>155</v>
      </c>
      <c r="B77" s="28" t="s">
        <v>156</v>
      </c>
      <c r="C77" s="28"/>
      <c r="D77" s="28"/>
      <c r="E77" s="71"/>
      <c r="F77" s="72"/>
      <c r="G77" s="73" t="e">
        <f t="shared" si="3"/>
        <v>#DIV/0!</v>
      </c>
      <c r="H77" s="66" t="e">
        <f>'[3]STOCK DETAILS-31.10.2023'!H76</f>
        <v>#DIV/0!</v>
      </c>
      <c r="I77" s="66"/>
      <c r="J77" s="66"/>
      <c r="K77" s="66"/>
      <c r="L77" s="81"/>
      <c r="M77" s="81"/>
      <c r="N77" s="87"/>
      <c r="O77" s="79" t="e">
        <f t="shared" si="4"/>
        <v>#DIV/0!</v>
      </c>
    </row>
    <row r="78" spans="1:20">
      <c r="A78" s="129" t="s">
        <v>328</v>
      </c>
      <c r="B78" s="130"/>
      <c r="C78" s="91"/>
      <c r="D78" s="91"/>
      <c r="E78" s="91"/>
      <c r="F78" s="91"/>
      <c r="G78" s="91"/>
      <c r="H78" s="91"/>
      <c r="I78" s="92"/>
      <c r="J78" s="92"/>
      <c r="K78" s="92"/>
      <c r="L78" s="90"/>
      <c r="M78" s="90"/>
      <c r="N78" s="90"/>
      <c r="O78" s="79">
        <f t="shared" si="4"/>
        <v>0</v>
      </c>
    </row>
    <row r="79" spans="1:20">
      <c r="A79" s="29" t="s">
        <v>157</v>
      </c>
      <c r="B79" s="28" t="s">
        <v>158</v>
      </c>
      <c r="C79" s="72">
        <v>17275</v>
      </c>
      <c r="D79" s="71"/>
      <c r="E79" s="71"/>
      <c r="F79" s="72">
        <v>6000</v>
      </c>
      <c r="G79" s="73">
        <f t="shared" ref="G79:G97" si="5">F79/C79*100</f>
        <v>34.732272069464543</v>
      </c>
      <c r="H79" s="66">
        <v>14250</v>
      </c>
      <c r="I79" s="66"/>
      <c r="J79" s="82"/>
      <c r="K79" s="66"/>
      <c r="L79" s="66"/>
      <c r="M79" s="66"/>
      <c r="N79" s="66"/>
      <c r="O79" s="79">
        <f t="shared" si="4"/>
        <v>14250</v>
      </c>
    </row>
    <row r="80" spans="1:20">
      <c r="A80" s="29" t="s">
        <v>159</v>
      </c>
      <c r="B80" s="28" t="s">
        <v>160</v>
      </c>
      <c r="C80" s="72">
        <v>19313</v>
      </c>
      <c r="D80" s="71"/>
      <c r="E80" s="71"/>
      <c r="F80" s="72">
        <v>2160</v>
      </c>
      <c r="G80" s="73">
        <f t="shared" si="5"/>
        <v>11.184176461450836</v>
      </c>
      <c r="H80" s="66">
        <v>19120</v>
      </c>
      <c r="I80" s="66">
        <v>2160</v>
      </c>
      <c r="J80" s="82"/>
      <c r="K80" s="66"/>
      <c r="L80" s="66"/>
      <c r="M80" s="66">
        <v>3560</v>
      </c>
      <c r="N80" s="66"/>
      <c r="O80" s="79">
        <f t="shared" si="4"/>
        <v>21280</v>
      </c>
      <c r="P80">
        <v>0.748</v>
      </c>
      <c r="Q80">
        <v>13.637</v>
      </c>
      <c r="T80">
        <v>8.0000000000000002E-3</v>
      </c>
    </row>
    <row r="81" spans="1:20">
      <c r="A81" s="34" t="s">
        <v>161</v>
      </c>
      <c r="B81" s="35" t="s">
        <v>162</v>
      </c>
      <c r="C81" s="93">
        <v>26255</v>
      </c>
      <c r="D81" s="71"/>
      <c r="E81" s="71"/>
      <c r="F81" s="72">
        <v>9000</v>
      </c>
      <c r="G81" s="73">
        <f t="shared" si="5"/>
        <v>34.279184917158631</v>
      </c>
      <c r="H81" s="78">
        <v>0</v>
      </c>
      <c r="I81" s="66"/>
      <c r="J81" s="82"/>
      <c r="K81" s="66"/>
      <c r="L81" s="66"/>
      <c r="M81" s="66">
        <v>16886</v>
      </c>
      <c r="N81" s="66"/>
      <c r="O81" s="79">
        <f t="shared" si="4"/>
        <v>0</v>
      </c>
      <c r="P81">
        <v>0.85599999999999998</v>
      </c>
      <c r="Q81">
        <v>15.06</v>
      </c>
      <c r="T81">
        <v>5.1999999999999998E-2</v>
      </c>
    </row>
    <row r="82" spans="1:20">
      <c r="A82" s="36" t="s">
        <v>163</v>
      </c>
      <c r="B82" s="35" t="s">
        <v>164</v>
      </c>
      <c r="C82" s="93">
        <v>22704</v>
      </c>
      <c r="D82" s="71"/>
      <c r="E82" s="71"/>
      <c r="F82" s="72">
        <v>10140</v>
      </c>
      <c r="G82" s="73">
        <f t="shared" si="5"/>
        <v>44.661733615221991</v>
      </c>
      <c r="H82" s="78">
        <v>0</v>
      </c>
      <c r="I82" s="66"/>
      <c r="J82" s="82"/>
      <c r="K82" s="66"/>
      <c r="L82" s="66"/>
      <c r="M82" s="66">
        <v>532</v>
      </c>
      <c r="N82" s="66"/>
      <c r="O82" s="79">
        <f t="shared" si="4"/>
        <v>0</v>
      </c>
    </row>
    <row r="83" spans="1:20" ht="26">
      <c r="A83" s="37" t="s">
        <v>51</v>
      </c>
      <c r="B83" s="35" t="s">
        <v>165</v>
      </c>
      <c r="C83" s="93">
        <v>33750</v>
      </c>
      <c r="D83" s="71"/>
      <c r="E83" s="71"/>
      <c r="F83" s="72">
        <v>9000</v>
      </c>
      <c r="G83" s="73">
        <f t="shared" si="5"/>
        <v>26.666666666666668</v>
      </c>
      <c r="H83" s="66">
        <v>12000</v>
      </c>
      <c r="I83" s="66">
        <v>3000</v>
      </c>
      <c r="J83" s="66">
        <v>1500</v>
      </c>
      <c r="K83" s="66"/>
      <c r="L83" s="66"/>
      <c r="M83" s="66"/>
      <c r="N83" s="66"/>
      <c r="O83" s="79">
        <f t="shared" si="4"/>
        <v>16500</v>
      </c>
    </row>
    <row r="84" spans="1:20">
      <c r="A84" s="28" t="s">
        <v>166</v>
      </c>
      <c r="B84" s="28" t="s">
        <v>167</v>
      </c>
      <c r="C84" s="72">
        <v>36064</v>
      </c>
      <c r="D84" s="71"/>
      <c r="E84" s="71"/>
      <c r="F84" s="72">
        <v>9275</v>
      </c>
      <c r="G84" s="73">
        <f t="shared" si="5"/>
        <v>25.718167701863354</v>
      </c>
      <c r="H84" s="78">
        <v>1050</v>
      </c>
      <c r="I84" s="66"/>
      <c r="J84" s="66">
        <v>1750</v>
      </c>
      <c r="K84" s="66"/>
      <c r="L84" s="66"/>
      <c r="M84" s="66"/>
      <c r="N84" s="66"/>
      <c r="O84" s="79">
        <f t="shared" si="4"/>
        <v>2800</v>
      </c>
      <c r="P84">
        <v>0.79800000000000004</v>
      </c>
      <c r="Q84">
        <v>11.06</v>
      </c>
      <c r="T84">
        <v>0.06</v>
      </c>
    </row>
    <row r="85" spans="1:20">
      <c r="A85" s="28" t="s">
        <v>31</v>
      </c>
      <c r="B85" s="28" t="s">
        <v>32</v>
      </c>
      <c r="C85" s="72">
        <v>43526</v>
      </c>
      <c r="D85" s="71"/>
      <c r="E85" s="71"/>
      <c r="F85" s="72">
        <v>10368</v>
      </c>
      <c r="G85" s="73">
        <f t="shared" si="5"/>
        <v>23.820245370583098</v>
      </c>
      <c r="H85" s="78">
        <v>6912</v>
      </c>
      <c r="I85" s="66"/>
      <c r="J85" s="66"/>
      <c r="K85" s="66"/>
      <c r="L85" s="66"/>
      <c r="M85" s="66"/>
      <c r="N85" s="66"/>
      <c r="O85" s="79">
        <f t="shared" si="4"/>
        <v>6912</v>
      </c>
    </row>
    <row r="86" spans="1:20">
      <c r="A86" s="28" t="s">
        <v>29</v>
      </c>
      <c r="B86" s="28" t="s">
        <v>30</v>
      </c>
      <c r="C86" s="72">
        <v>11118</v>
      </c>
      <c r="D86" s="71"/>
      <c r="E86" s="71"/>
      <c r="F86" s="72">
        <v>6048</v>
      </c>
      <c r="G86" s="73">
        <f t="shared" si="5"/>
        <v>54.39827307069617</v>
      </c>
      <c r="H86" s="66">
        <v>3456</v>
      </c>
      <c r="I86" s="66">
        <v>1728</v>
      </c>
      <c r="J86" s="66"/>
      <c r="K86" s="66"/>
      <c r="L86" s="66"/>
      <c r="M86" s="66"/>
      <c r="N86" s="66"/>
      <c r="O86" s="79">
        <f t="shared" si="4"/>
        <v>5184</v>
      </c>
    </row>
    <row r="87" spans="1:20">
      <c r="A87" s="28" t="s">
        <v>35</v>
      </c>
      <c r="B87" s="28" t="s">
        <v>36</v>
      </c>
      <c r="C87" s="72">
        <v>13150</v>
      </c>
      <c r="D87" s="71"/>
      <c r="E87" s="71"/>
      <c r="F87" s="72">
        <v>4032</v>
      </c>
      <c r="G87" s="73">
        <f t="shared" si="5"/>
        <v>30.661596958174904</v>
      </c>
      <c r="H87" s="78">
        <v>0</v>
      </c>
      <c r="I87" s="66"/>
      <c r="J87" s="66"/>
      <c r="K87" s="66"/>
      <c r="L87" s="66"/>
      <c r="M87" s="66"/>
      <c r="N87" s="66"/>
      <c r="O87" s="79">
        <f t="shared" si="4"/>
        <v>0</v>
      </c>
    </row>
    <row r="88" spans="1:20">
      <c r="A88" s="28" t="s">
        <v>168</v>
      </c>
      <c r="B88" s="28" t="s">
        <v>169</v>
      </c>
      <c r="C88" s="72">
        <v>0</v>
      </c>
      <c r="D88" s="71"/>
      <c r="E88" s="71"/>
      <c r="F88" s="72"/>
      <c r="G88" s="73" t="e">
        <f t="shared" si="5"/>
        <v>#DIV/0!</v>
      </c>
      <c r="H88" s="66">
        <f>'[3]STOCK DETAILS-31.10.2023'!H87</f>
        <v>75.599999999999994</v>
      </c>
      <c r="I88" s="66"/>
      <c r="J88" s="66"/>
      <c r="K88" s="66"/>
      <c r="L88" s="66"/>
      <c r="M88" s="66"/>
      <c r="N88" s="66"/>
      <c r="O88" s="79">
        <f t="shared" si="4"/>
        <v>75.599999999999994</v>
      </c>
    </row>
    <row r="89" spans="1:20">
      <c r="A89" s="28" t="s">
        <v>329</v>
      </c>
      <c r="B89" s="28" t="s">
        <v>171</v>
      </c>
      <c r="C89" s="72">
        <v>21076</v>
      </c>
      <c r="D89" s="71"/>
      <c r="E89" s="71"/>
      <c r="F89" s="72"/>
      <c r="G89" s="73">
        <f t="shared" si="5"/>
        <v>0</v>
      </c>
      <c r="H89" s="66">
        <v>26264</v>
      </c>
      <c r="I89" s="66"/>
      <c r="J89" s="66"/>
      <c r="K89" s="66"/>
      <c r="L89" s="66"/>
      <c r="M89" s="66"/>
      <c r="N89" s="66"/>
      <c r="O89" s="79">
        <f t="shared" si="4"/>
        <v>26264</v>
      </c>
    </row>
    <row r="90" spans="1:20">
      <c r="A90" s="28" t="s">
        <v>172</v>
      </c>
      <c r="B90" s="28" t="s">
        <v>173</v>
      </c>
      <c r="C90" s="72">
        <v>19747</v>
      </c>
      <c r="D90" s="71"/>
      <c r="E90" s="71"/>
      <c r="F90" s="72">
        <v>5040</v>
      </c>
      <c r="G90" s="73">
        <f t="shared" si="5"/>
        <v>25.522864232541654</v>
      </c>
      <c r="H90" s="66">
        <v>5040</v>
      </c>
      <c r="I90" s="66"/>
      <c r="J90" s="66"/>
      <c r="K90" s="66"/>
      <c r="L90" s="66"/>
      <c r="M90" s="66"/>
      <c r="N90" s="66"/>
      <c r="O90" s="79">
        <f t="shared" si="4"/>
        <v>5040</v>
      </c>
    </row>
    <row r="91" spans="1:20">
      <c r="A91" s="28" t="s">
        <v>49</v>
      </c>
      <c r="B91" s="28" t="s">
        <v>50</v>
      </c>
      <c r="C91" s="72">
        <v>15556</v>
      </c>
      <c r="D91" s="71"/>
      <c r="E91" s="71"/>
      <c r="F91" s="72">
        <v>3456</v>
      </c>
      <c r="G91" s="73">
        <f t="shared" si="5"/>
        <v>22.216508099768578</v>
      </c>
      <c r="H91" s="66">
        <v>1728</v>
      </c>
      <c r="I91" s="66">
        <v>1728</v>
      </c>
      <c r="J91" s="66"/>
      <c r="K91" s="66"/>
      <c r="L91" s="66"/>
      <c r="M91" s="66"/>
      <c r="N91" s="66"/>
      <c r="O91" s="79">
        <f t="shared" si="4"/>
        <v>3456</v>
      </c>
    </row>
    <row r="92" spans="1:20">
      <c r="A92" s="28" t="s">
        <v>174</v>
      </c>
      <c r="B92" s="28" t="s">
        <v>175</v>
      </c>
      <c r="C92" s="94"/>
      <c r="D92" s="95"/>
      <c r="E92" s="71"/>
      <c r="F92" s="72">
        <v>8000</v>
      </c>
      <c r="G92" s="73" t="e">
        <f t="shared" si="5"/>
        <v>#DIV/0!</v>
      </c>
      <c r="H92" s="66"/>
      <c r="I92" s="66">
        <v>2400</v>
      </c>
      <c r="J92" s="66"/>
      <c r="K92" s="66"/>
      <c r="L92" s="81"/>
      <c r="M92" s="81"/>
      <c r="N92" s="81"/>
      <c r="O92" s="79">
        <f t="shared" si="4"/>
        <v>2400</v>
      </c>
      <c r="P92">
        <v>1.208</v>
      </c>
      <c r="Q92">
        <v>5.6</v>
      </c>
      <c r="T92">
        <v>4.0000000000000001E-3</v>
      </c>
    </row>
    <row r="93" spans="1:20">
      <c r="A93" s="28" t="s">
        <v>176</v>
      </c>
      <c r="B93" s="28" t="s">
        <v>177</v>
      </c>
      <c r="C93" s="94"/>
      <c r="D93" s="95"/>
      <c r="E93" s="71"/>
      <c r="F93" s="80">
        <v>3348</v>
      </c>
      <c r="G93" s="73" t="e">
        <f t="shared" si="5"/>
        <v>#DIV/0!</v>
      </c>
      <c r="H93" s="66"/>
      <c r="I93" s="66"/>
      <c r="J93" s="66">
        <v>452</v>
      </c>
      <c r="K93" s="66"/>
      <c r="L93" s="81"/>
      <c r="M93" s="81"/>
      <c r="N93" s="81"/>
      <c r="O93" s="79">
        <f t="shared" si="4"/>
        <v>452</v>
      </c>
    </row>
    <row r="94" spans="1:20">
      <c r="A94" s="28" t="s">
        <v>330</v>
      </c>
      <c r="B94" s="28" t="s">
        <v>331</v>
      </c>
      <c r="C94" s="94"/>
      <c r="D94" s="95"/>
      <c r="E94" s="96"/>
      <c r="F94" s="97">
        <v>245</v>
      </c>
      <c r="G94" s="98"/>
      <c r="H94" s="81"/>
      <c r="I94" s="54"/>
      <c r="J94" s="54"/>
      <c r="K94" s="66"/>
      <c r="L94" s="81"/>
      <c r="M94" s="81"/>
      <c r="N94" s="81"/>
      <c r="O94" s="79"/>
    </row>
    <row r="95" spans="1:20">
      <c r="A95" s="124" t="s">
        <v>332</v>
      </c>
      <c r="B95" s="125"/>
      <c r="C95" s="99"/>
      <c r="D95" s="100"/>
      <c r="E95" s="101"/>
      <c r="F95" s="99"/>
      <c r="G95" s="99"/>
      <c r="H95" s="90"/>
      <c r="I95" s="76"/>
      <c r="J95" s="76"/>
      <c r="K95" s="76"/>
      <c r="L95" s="90"/>
      <c r="M95" s="90"/>
      <c r="N95" s="90"/>
      <c r="O95" s="79">
        <f t="shared" si="4"/>
        <v>0</v>
      </c>
    </row>
    <row r="96" spans="1:20">
      <c r="A96" s="28" t="s">
        <v>178</v>
      </c>
      <c r="B96" s="28" t="s">
        <v>179</v>
      </c>
      <c r="C96" s="72">
        <v>22000</v>
      </c>
      <c r="D96" s="71"/>
      <c r="E96" s="71"/>
      <c r="F96" s="66">
        <v>3456</v>
      </c>
      <c r="G96" s="73">
        <f t="shared" si="5"/>
        <v>15.709090909090909</v>
      </c>
      <c r="H96" s="66">
        <v>6264</v>
      </c>
      <c r="I96" s="66"/>
      <c r="J96" s="66">
        <v>1728</v>
      </c>
      <c r="K96" s="66"/>
      <c r="L96" s="66"/>
      <c r="M96" s="66"/>
      <c r="N96" s="66"/>
      <c r="O96" s="79">
        <f t="shared" si="4"/>
        <v>7992</v>
      </c>
      <c r="P96">
        <v>0.71599999999999997</v>
      </c>
      <c r="Q96">
        <v>3.48</v>
      </c>
      <c r="T96">
        <v>1.2E-2</v>
      </c>
    </row>
    <row r="97" spans="1:15">
      <c r="A97" s="31" t="s">
        <v>180</v>
      </c>
      <c r="B97" s="28" t="s">
        <v>181</v>
      </c>
      <c r="C97" s="72">
        <v>5000</v>
      </c>
      <c r="D97" s="71"/>
      <c r="E97" s="71"/>
      <c r="F97" s="66">
        <v>648</v>
      </c>
      <c r="G97" s="102">
        <f t="shared" si="5"/>
        <v>12.959999999999999</v>
      </c>
      <c r="H97" s="66">
        <f>444</f>
        <v>444</v>
      </c>
      <c r="I97" s="66"/>
      <c r="J97" s="66"/>
      <c r="K97" s="66"/>
      <c r="L97" s="81"/>
      <c r="M97" s="81"/>
      <c r="N97" s="81"/>
      <c r="O97" s="79">
        <f t="shared" si="4"/>
        <v>444</v>
      </c>
    </row>
    <row r="98" spans="1:15">
      <c r="A98" s="31" t="s">
        <v>182</v>
      </c>
      <c r="B98" s="38" t="s">
        <v>183</v>
      </c>
      <c r="C98" s="72"/>
      <c r="D98" s="71"/>
      <c r="E98" s="71"/>
      <c r="F98" s="66"/>
      <c r="G98" s="81"/>
      <c r="H98" s="81"/>
      <c r="I98" s="66"/>
      <c r="J98" s="66"/>
      <c r="K98" s="66"/>
      <c r="L98" s="81"/>
      <c r="M98" s="81"/>
      <c r="N98" s="81"/>
      <c r="O98" s="79">
        <f t="shared" si="4"/>
        <v>0</v>
      </c>
    </row>
    <row r="99" spans="1:15">
      <c r="A99" s="31" t="s">
        <v>184</v>
      </c>
      <c r="B99" s="31" t="s">
        <v>185</v>
      </c>
      <c r="C99" s="72"/>
      <c r="D99" s="71"/>
      <c r="E99" s="71">
        <f t="shared" ref="E99" si="6">(C99/21)*5</f>
        <v>0</v>
      </c>
      <c r="F99" s="66"/>
      <c r="G99" s="81"/>
      <c r="H99" s="81"/>
      <c r="I99" s="66"/>
      <c r="J99" s="66"/>
      <c r="K99" s="66"/>
      <c r="L99" s="81"/>
      <c r="M99" s="81"/>
      <c r="N99" s="81"/>
      <c r="O99" s="79">
        <f t="shared" si="4"/>
        <v>0</v>
      </c>
    </row>
    <row r="100" spans="1:15">
      <c r="A100" s="31" t="s">
        <v>186</v>
      </c>
      <c r="B100" s="31" t="s">
        <v>187</v>
      </c>
      <c r="C100" s="72"/>
      <c r="D100" s="71"/>
      <c r="E100" s="71"/>
      <c r="F100" s="66"/>
      <c r="G100" s="81"/>
      <c r="H100" s="81"/>
      <c r="I100" s="66"/>
      <c r="J100" s="66"/>
      <c r="K100" s="66"/>
      <c r="L100" s="81"/>
      <c r="M100" s="81"/>
      <c r="N100" s="81"/>
      <c r="O100" s="79">
        <f t="shared" si="4"/>
        <v>0</v>
      </c>
    </row>
    <row r="101" spans="1:15">
      <c r="A101" s="29" t="s">
        <v>252</v>
      </c>
      <c r="B101" s="29" t="s">
        <v>333</v>
      </c>
      <c r="C101" s="28"/>
      <c r="D101" s="51"/>
      <c r="E101" s="71">
        <f t="shared" ref="E101" si="7">(C101/21)*5</f>
        <v>0</v>
      </c>
      <c r="F101" s="72"/>
      <c r="G101" s="81"/>
      <c r="H101" s="81"/>
      <c r="I101" s="66"/>
      <c r="J101" s="66"/>
      <c r="K101" s="66"/>
      <c r="L101" s="81"/>
      <c r="M101" s="81"/>
      <c r="N101" s="81"/>
      <c r="O101" s="79">
        <f t="shared" si="4"/>
        <v>0</v>
      </c>
    </row>
    <row r="102" spans="1:15">
      <c r="A102" s="124" t="s">
        <v>334</v>
      </c>
      <c r="B102" s="125"/>
      <c r="C102" s="88"/>
      <c r="D102" s="88"/>
      <c r="E102" s="88"/>
      <c r="F102" s="88"/>
      <c r="G102" s="88"/>
      <c r="H102" s="88"/>
      <c r="I102" s="76"/>
      <c r="J102" s="76"/>
      <c r="K102" s="76"/>
      <c r="L102" s="90"/>
      <c r="M102" s="90"/>
      <c r="N102" s="90"/>
      <c r="O102" s="79">
        <f t="shared" si="4"/>
        <v>0</v>
      </c>
    </row>
    <row r="103" spans="1:15">
      <c r="A103" s="28" t="s">
        <v>190</v>
      </c>
      <c r="B103" s="28" t="s">
        <v>30</v>
      </c>
      <c r="C103" s="72">
        <v>40000</v>
      </c>
      <c r="D103" s="70"/>
      <c r="E103" s="71"/>
      <c r="F103" s="72">
        <f>15552+4320+8640+3456</f>
        <v>31968</v>
      </c>
      <c r="G103" s="73">
        <f t="shared" ref="G103:G104" si="8">F103/C103*100</f>
        <v>79.92</v>
      </c>
      <c r="H103" s="66">
        <f>28512+2592-15552+1728-4320-8640-3456</f>
        <v>864</v>
      </c>
      <c r="I103" s="66">
        <v>1728</v>
      </c>
      <c r="J103" s="66"/>
      <c r="K103" s="66"/>
      <c r="L103" s="66"/>
      <c r="M103" s="52"/>
      <c r="N103" s="66"/>
      <c r="O103" s="79">
        <f t="shared" si="4"/>
        <v>2592</v>
      </c>
    </row>
    <row r="104" spans="1:15">
      <c r="A104" s="28" t="s">
        <v>43</v>
      </c>
      <c r="B104" s="28" t="s">
        <v>44</v>
      </c>
      <c r="C104" s="72">
        <v>80000</v>
      </c>
      <c r="D104" s="70"/>
      <c r="E104" s="71"/>
      <c r="F104" s="72">
        <f>17640+1960+3528+5880</f>
        <v>29008</v>
      </c>
      <c r="G104" s="73">
        <f t="shared" si="8"/>
        <v>36.26</v>
      </c>
      <c r="H104" s="66">
        <f>28224+3920-17640+3528+3920-1960-3528-5880</f>
        <v>10584</v>
      </c>
      <c r="I104" s="66">
        <v>3920</v>
      </c>
      <c r="J104" s="66"/>
      <c r="K104" s="66"/>
      <c r="L104" s="66"/>
      <c r="M104" s="66"/>
      <c r="N104" s="66"/>
      <c r="O104" s="79">
        <f t="shared" si="4"/>
        <v>14504</v>
      </c>
    </row>
    <row r="105" spans="1:15">
      <c r="A105" s="124" t="s">
        <v>335</v>
      </c>
      <c r="B105" s="125"/>
      <c r="C105" s="124"/>
      <c r="D105" s="125"/>
      <c r="E105" s="103"/>
      <c r="F105" s="124"/>
      <c r="G105" s="131"/>
      <c r="H105" s="125"/>
      <c r="I105" s="104"/>
      <c r="J105" s="104"/>
      <c r="K105" s="104"/>
      <c r="L105" s="90"/>
      <c r="M105" s="90"/>
      <c r="N105" s="90"/>
      <c r="O105" s="79">
        <f t="shared" si="4"/>
        <v>0</v>
      </c>
    </row>
    <row r="106" spans="1:15" ht="26">
      <c r="A106" s="39" t="s">
        <v>191</v>
      </c>
      <c r="B106" s="28" t="s">
        <v>192</v>
      </c>
      <c r="C106" s="28"/>
      <c r="D106" s="28"/>
      <c r="E106" s="28"/>
      <c r="F106" s="66">
        <v>300</v>
      </c>
      <c r="G106" s="73" t="e">
        <f t="shared" ref="G106:G111" si="9">F106/C106*100</f>
        <v>#DIV/0!</v>
      </c>
      <c r="H106" s="66">
        <v>350</v>
      </c>
      <c r="I106" s="66"/>
      <c r="J106" s="66"/>
      <c r="K106" s="66"/>
      <c r="L106" s="66"/>
      <c r="M106" s="66"/>
      <c r="N106" s="66"/>
      <c r="O106" s="79">
        <f t="shared" si="4"/>
        <v>350</v>
      </c>
    </row>
    <row r="107" spans="1:15">
      <c r="A107" s="28" t="s">
        <v>193</v>
      </c>
      <c r="B107" s="28" t="s">
        <v>194</v>
      </c>
      <c r="C107" s="28"/>
      <c r="D107" s="28"/>
      <c r="E107" s="28"/>
      <c r="F107" s="66">
        <v>300</v>
      </c>
      <c r="G107" s="73" t="e">
        <f t="shared" si="9"/>
        <v>#DIV/0!</v>
      </c>
      <c r="H107" s="66">
        <v>350</v>
      </c>
      <c r="I107" s="66"/>
      <c r="J107" s="66"/>
      <c r="K107" s="66"/>
      <c r="L107" s="66"/>
      <c r="M107" s="66"/>
      <c r="N107" s="66"/>
      <c r="O107" s="79">
        <f t="shared" si="4"/>
        <v>350</v>
      </c>
    </row>
    <row r="108" spans="1:15">
      <c r="A108" s="28" t="s">
        <v>195</v>
      </c>
      <c r="B108" s="28" t="s">
        <v>196</v>
      </c>
      <c r="C108" s="28"/>
      <c r="D108" s="28"/>
      <c r="E108" s="28"/>
      <c r="F108" s="66"/>
      <c r="G108" s="73" t="e">
        <f t="shared" si="9"/>
        <v>#DIV/0!</v>
      </c>
      <c r="H108" s="66">
        <v>0</v>
      </c>
      <c r="I108" s="66"/>
      <c r="J108" s="66"/>
      <c r="K108" s="66"/>
      <c r="L108" s="66"/>
      <c r="M108" s="66"/>
      <c r="N108" s="66"/>
      <c r="O108" s="79">
        <f t="shared" si="4"/>
        <v>0</v>
      </c>
    </row>
    <row r="109" spans="1:15">
      <c r="A109" s="28" t="s">
        <v>197</v>
      </c>
      <c r="B109" s="28" t="s">
        <v>198</v>
      </c>
      <c r="C109" s="28"/>
      <c r="D109" s="28"/>
      <c r="E109" s="28"/>
      <c r="F109" s="66"/>
      <c r="G109" s="73" t="e">
        <f t="shared" si="9"/>
        <v>#DIV/0!</v>
      </c>
      <c r="H109" s="66">
        <v>288</v>
      </c>
      <c r="I109" s="66"/>
      <c r="J109" s="66"/>
      <c r="K109" s="66"/>
      <c r="L109" s="66"/>
      <c r="M109" s="66"/>
      <c r="N109" s="66"/>
      <c r="O109" s="79">
        <f t="shared" si="4"/>
        <v>288</v>
      </c>
    </row>
    <row r="110" spans="1:15">
      <c r="A110" s="28" t="s">
        <v>199</v>
      </c>
      <c r="B110" s="28" t="s">
        <v>200</v>
      </c>
      <c r="C110" s="28"/>
      <c r="D110" s="28"/>
      <c r="E110" s="28"/>
      <c r="F110" s="66"/>
      <c r="G110" s="73" t="e">
        <f t="shared" si="9"/>
        <v>#DIV/0!</v>
      </c>
      <c r="H110" s="66">
        <v>288</v>
      </c>
      <c r="I110" s="66"/>
      <c r="J110" s="66"/>
      <c r="K110" s="66"/>
      <c r="L110" s="66"/>
      <c r="M110" s="66"/>
      <c r="N110" s="66"/>
      <c r="O110" s="79">
        <f t="shared" si="4"/>
        <v>288</v>
      </c>
    </row>
    <row r="111" spans="1:15">
      <c r="A111" s="28" t="s">
        <v>201</v>
      </c>
      <c r="B111" s="28" t="s">
        <v>202</v>
      </c>
      <c r="C111" s="28"/>
      <c r="D111" s="28"/>
      <c r="E111" s="28"/>
      <c r="F111" s="66"/>
      <c r="G111" s="73" t="e">
        <f t="shared" si="9"/>
        <v>#DIV/0!</v>
      </c>
      <c r="H111" s="66">
        <v>1080</v>
      </c>
      <c r="I111" s="66"/>
      <c r="J111" s="66"/>
      <c r="K111" s="66"/>
      <c r="L111" s="66"/>
      <c r="M111" s="66"/>
      <c r="N111" s="74"/>
      <c r="O111" s="79">
        <f t="shared" si="4"/>
        <v>1080</v>
      </c>
    </row>
    <row r="112" spans="1:15">
      <c r="A112" s="124" t="s">
        <v>336</v>
      </c>
      <c r="B112" s="125"/>
      <c r="C112" s="64"/>
      <c r="D112" s="64"/>
      <c r="E112" s="64"/>
      <c r="F112" s="64"/>
      <c r="G112" s="64"/>
      <c r="H112" s="64"/>
      <c r="I112" s="64"/>
      <c r="J112" s="64"/>
      <c r="K112" s="64"/>
      <c r="L112" s="66"/>
      <c r="M112" s="64"/>
      <c r="N112" s="64"/>
      <c r="O112" s="79">
        <f t="shared" si="4"/>
        <v>0</v>
      </c>
    </row>
    <row r="113" spans="1:20">
      <c r="A113" s="28" t="s">
        <v>210</v>
      </c>
      <c r="B113" s="40" t="s">
        <v>211</v>
      </c>
      <c r="C113" s="66"/>
      <c r="D113" s="66"/>
      <c r="E113" s="66"/>
      <c r="F113" s="72"/>
      <c r="G113" s="73" t="e">
        <f t="shared" ref="G113:G114" si="10">F113/C113*100</f>
        <v>#DIV/0!</v>
      </c>
      <c r="H113" s="66"/>
      <c r="I113" s="66"/>
      <c r="J113" s="66"/>
      <c r="K113" s="66"/>
      <c r="L113" s="66"/>
      <c r="M113" s="66"/>
      <c r="N113" s="74"/>
      <c r="O113" s="79">
        <f t="shared" si="4"/>
        <v>0</v>
      </c>
    </row>
    <row r="114" spans="1:20">
      <c r="A114" s="53"/>
      <c r="B114" s="53"/>
      <c r="C114" s="53"/>
      <c r="D114" s="53"/>
      <c r="E114" s="53"/>
      <c r="F114" s="72"/>
      <c r="G114" s="73" t="e">
        <f t="shared" si="10"/>
        <v>#DIV/0!</v>
      </c>
      <c r="H114" s="66"/>
      <c r="I114" s="66"/>
      <c r="J114" s="66"/>
      <c r="K114" s="66"/>
      <c r="L114" s="66"/>
      <c r="M114" s="66"/>
      <c r="N114" s="74"/>
      <c r="O114" s="79">
        <f t="shared" si="4"/>
        <v>0</v>
      </c>
    </row>
    <row r="115" spans="1:20">
      <c r="A115" s="124" t="s">
        <v>337</v>
      </c>
      <c r="B115" s="125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79">
        <f t="shared" si="4"/>
        <v>0</v>
      </c>
    </row>
    <row r="116" spans="1:20">
      <c r="A116" s="41" t="s">
        <v>212</v>
      </c>
      <c r="B116" s="42" t="s">
        <v>42</v>
      </c>
      <c r="C116" s="72">
        <v>1200</v>
      </c>
      <c r="D116" s="72"/>
      <c r="E116" s="72"/>
      <c r="F116" s="66"/>
      <c r="G116" s="73">
        <f t="shared" ref="G116:G121" si="11">F116/C116*100</f>
        <v>0</v>
      </c>
      <c r="H116" s="105">
        <f>'[3]STOCK DETAILS-31.10.2023'!H114</f>
        <v>0</v>
      </c>
      <c r="I116" s="66"/>
      <c r="J116" s="66"/>
      <c r="K116" s="66"/>
      <c r="L116" s="66"/>
      <c r="M116" s="66"/>
      <c r="N116" s="79"/>
      <c r="O116" s="79">
        <f t="shared" si="4"/>
        <v>0</v>
      </c>
    </row>
    <row r="117" spans="1:20">
      <c r="A117" s="41" t="s">
        <v>213</v>
      </c>
      <c r="B117" s="42" t="s">
        <v>46</v>
      </c>
      <c r="C117" s="72">
        <v>600</v>
      </c>
      <c r="D117" s="72"/>
      <c r="E117" s="72"/>
      <c r="F117" s="66"/>
      <c r="G117" s="73">
        <f t="shared" si="11"/>
        <v>0</v>
      </c>
      <c r="H117" s="105">
        <v>784</v>
      </c>
      <c r="I117" s="66"/>
      <c r="J117" s="66"/>
      <c r="K117" s="66"/>
      <c r="L117" s="66"/>
      <c r="M117" s="66"/>
      <c r="N117" s="79"/>
      <c r="O117" s="79">
        <f t="shared" si="4"/>
        <v>784</v>
      </c>
    </row>
    <row r="118" spans="1:20">
      <c r="A118" s="28" t="s">
        <v>214</v>
      </c>
      <c r="B118" s="28" t="s">
        <v>215</v>
      </c>
      <c r="C118" s="72">
        <v>12000</v>
      </c>
      <c r="D118" s="70"/>
      <c r="E118" s="70"/>
      <c r="F118" s="66"/>
      <c r="G118" s="73">
        <f t="shared" si="11"/>
        <v>0</v>
      </c>
      <c r="H118" s="105">
        <f>3456+4320</f>
        <v>7776</v>
      </c>
      <c r="I118" s="66"/>
      <c r="J118" s="66"/>
      <c r="K118" s="66"/>
      <c r="L118" s="66"/>
      <c r="M118" s="66"/>
      <c r="N118" s="79"/>
      <c r="O118" s="79">
        <f t="shared" si="4"/>
        <v>7776</v>
      </c>
      <c r="P118">
        <v>0.752</v>
      </c>
      <c r="Q118">
        <v>6.6719999999999997</v>
      </c>
      <c r="T118">
        <v>6.0000000000000001E-3</v>
      </c>
    </row>
    <row r="119" spans="1:20">
      <c r="A119" s="28" t="s">
        <v>216</v>
      </c>
      <c r="B119" s="28" t="s">
        <v>40</v>
      </c>
      <c r="C119" s="72">
        <v>15000</v>
      </c>
      <c r="D119" s="70"/>
      <c r="E119" s="70"/>
      <c r="F119" s="66"/>
      <c r="G119" s="73">
        <f t="shared" si="11"/>
        <v>0</v>
      </c>
      <c r="H119" s="105">
        <v>0</v>
      </c>
      <c r="I119" s="66"/>
      <c r="J119" s="66"/>
      <c r="K119" s="66"/>
      <c r="L119" s="66"/>
      <c r="M119" s="66"/>
      <c r="N119" s="79"/>
      <c r="O119" s="79">
        <f t="shared" si="4"/>
        <v>0</v>
      </c>
    </row>
    <row r="120" spans="1:20">
      <c r="A120" s="28" t="s">
        <v>29</v>
      </c>
      <c r="B120" s="28" t="s">
        <v>30</v>
      </c>
      <c r="C120" s="72">
        <v>300</v>
      </c>
      <c r="D120" s="54"/>
      <c r="E120" s="54"/>
      <c r="F120" s="52"/>
      <c r="G120" s="73">
        <f t="shared" si="11"/>
        <v>0</v>
      </c>
      <c r="H120" s="105">
        <f>'[3]STOCK DETAILS-31.10.2023'!H118</f>
        <v>0</v>
      </c>
      <c r="I120" s="66"/>
      <c r="J120" s="66"/>
      <c r="K120" s="66"/>
      <c r="L120" s="54"/>
      <c r="M120" s="54"/>
      <c r="N120" s="54"/>
      <c r="O120" s="79">
        <f t="shared" si="4"/>
        <v>0</v>
      </c>
    </row>
    <row r="121" spans="1:20">
      <c r="A121" s="28" t="s">
        <v>166</v>
      </c>
      <c r="B121" s="28" t="s">
        <v>167</v>
      </c>
      <c r="C121" s="72"/>
      <c r="D121" s="71"/>
      <c r="E121" s="71"/>
      <c r="F121" s="72"/>
      <c r="G121" s="73" t="e">
        <f t="shared" si="11"/>
        <v>#DIV/0!</v>
      </c>
      <c r="H121" s="105">
        <f>700+350</f>
        <v>1050</v>
      </c>
      <c r="I121" s="66"/>
      <c r="J121" s="66"/>
      <c r="K121" s="66"/>
      <c r="L121" s="66"/>
      <c r="M121" s="66"/>
      <c r="N121" s="66"/>
      <c r="O121" s="79">
        <f t="shared" si="4"/>
        <v>1050</v>
      </c>
    </row>
  </sheetData>
  <mergeCells count="12">
    <mergeCell ref="A115:B115"/>
    <mergeCell ref="A1:O1"/>
    <mergeCell ref="A3:B3"/>
    <mergeCell ref="A24:B24"/>
    <mergeCell ref="A62:B62"/>
    <mergeCell ref="A78:B78"/>
    <mergeCell ref="A95:B95"/>
    <mergeCell ref="A102:B102"/>
    <mergeCell ref="A105:B105"/>
    <mergeCell ref="C105:D105"/>
    <mergeCell ref="F105:H105"/>
    <mergeCell ref="A112:B112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3B8C3-DB41-4D1C-8381-3CD699C4DE39}">
  <dimension ref="A1:G134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225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/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>
        <f>622*2</f>
        <v>1244</v>
      </c>
      <c r="D6" s="11">
        <v>1200</v>
      </c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462*4</f>
        <v>1848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f>1150*4</f>
        <v>4600</v>
      </c>
      <c r="D9" s="11">
        <v>5000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4000</v>
      </c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v>1800</v>
      </c>
      <c r="D13" s="11"/>
      <c r="G13">
        <v>900</v>
      </c>
    </row>
    <row r="14" spans="1:7" ht="23.5">
      <c r="A14" s="28" t="s">
        <v>49</v>
      </c>
      <c r="B14" s="28" t="s">
        <v>50</v>
      </c>
      <c r="C14" s="10">
        <v>1400</v>
      </c>
      <c r="D14" s="11"/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/>
      <c r="G26">
        <v>280</v>
      </c>
    </row>
    <row r="27" spans="1:7" ht="23.5">
      <c r="A27" s="30" t="s">
        <v>71</v>
      </c>
      <c r="B27" s="30" t="s">
        <v>72</v>
      </c>
      <c r="C27" s="10">
        <f>400*2</f>
        <v>800</v>
      </c>
      <c r="D27" s="11">
        <v>800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f>500</f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>
        <v>500</v>
      </c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>
        <v>500</v>
      </c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f>300*4</f>
        <v>1200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>
      <c r="A58" s="33" t="s">
        <v>130</v>
      </c>
      <c r="B58" s="30" t="s">
        <v>131</v>
      </c>
      <c r="C58" s="10">
        <f>230*2</f>
        <v>460</v>
      </c>
      <c r="D58" s="11">
        <v>320</v>
      </c>
      <c r="E58" t="s">
        <v>219</v>
      </c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>
        <f>380</f>
        <v>380</v>
      </c>
      <c r="D61" s="11">
        <v>160</v>
      </c>
      <c r="E61" t="s">
        <v>219</v>
      </c>
      <c r="G61">
        <v>170</v>
      </c>
    </row>
    <row r="62" spans="1:7" ht="23.5">
      <c r="A62" s="28" t="s">
        <v>138</v>
      </c>
      <c r="B62" s="28" t="s">
        <v>139</v>
      </c>
      <c r="C62" s="10">
        <v>380</v>
      </c>
      <c r="D62" s="11">
        <v>160</v>
      </c>
      <c r="E62" t="s">
        <v>219</v>
      </c>
      <c r="G62">
        <v>170</v>
      </c>
    </row>
    <row r="63" spans="1:7" ht="23.5" hidden="1">
      <c r="A63" s="28" t="s">
        <v>140</v>
      </c>
      <c r="B63" s="28" t="s">
        <v>141</v>
      </c>
      <c r="C63" s="10"/>
      <c r="D63" s="11"/>
      <c r="G63">
        <v>170</v>
      </c>
    </row>
    <row r="64" spans="1:7" ht="23.5" hidden="1">
      <c r="A64" s="28" t="s">
        <v>142</v>
      </c>
      <c r="B64" s="28" t="s">
        <v>143</v>
      </c>
      <c r="C64" s="10"/>
      <c r="D64" s="11"/>
      <c r="G64">
        <v>230</v>
      </c>
    </row>
    <row r="65" spans="1:7" ht="23.5" hidden="1">
      <c r="A65" s="28" t="s">
        <v>144</v>
      </c>
      <c r="B65" s="28" t="s">
        <v>145</v>
      </c>
      <c r="C65" s="10"/>
      <c r="D65" s="11"/>
      <c r="G65">
        <v>180</v>
      </c>
    </row>
    <row r="66" spans="1:7" ht="23.5" hidden="1">
      <c r="A66" s="28" t="s">
        <v>146</v>
      </c>
      <c r="B66" s="28" t="s">
        <v>147</v>
      </c>
      <c r="C66" s="10"/>
      <c r="D66" s="11"/>
      <c r="G66">
        <v>180</v>
      </c>
    </row>
    <row r="67" spans="1:7" ht="23.5" hidden="1">
      <c r="A67" s="28" t="s">
        <v>148</v>
      </c>
      <c r="B67" s="28" t="s">
        <v>149</v>
      </c>
      <c r="C67" s="10"/>
      <c r="D67" s="11"/>
      <c r="G67">
        <v>180</v>
      </c>
    </row>
    <row r="68" spans="1:7" ht="23.5" hidden="1">
      <c r="A68" s="28" t="s">
        <v>148</v>
      </c>
      <c r="B68" s="28" t="s">
        <v>150</v>
      </c>
      <c r="C68" s="10"/>
      <c r="D68" s="11"/>
      <c r="G68">
        <v>180</v>
      </c>
    </row>
    <row r="69" spans="1:7" ht="23.5" hidden="1">
      <c r="A69" s="28" t="s">
        <v>148</v>
      </c>
      <c r="B69" s="28" t="s">
        <v>151</v>
      </c>
      <c r="C69" s="10"/>
      <c r="D69" s="11"/>
      <c r="G69">
        <v>180</v>
      </c>
    </row>
    <row r="70" spans="1:7" ht="23.5" hidden="1">
      <c r="A70" s="28" t="s">
        <v>148</v>
      </c>
      <c r="B70" s="28" t="s">
        <v>152</v>
      </c>
      <c r="C70" s="10"/>
      <c r="D70" s="11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/>
      <c r="D75" s="11"/>
      <c r="G75">
        <v>700</v>
      </c>
    </row>
    <row r="76" spans="1:7" ht="23.5">
      <c r="A76" s="34" t="s">
        <v>161</v>
      </c>
      <c r="B76" s="35" t="s">
        <v>162</v>
      </c>
      <c r="C76" s="10"/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600*6</f>
        <v>3600</v>
      </c>
      <c r="D77" s="11">
        <v>2000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1750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/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f>500*2</f>
        <v>1000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1000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/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>
        <v>5000</v>
      </c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>
        <v>500</v>
      </c>
      <c r="E124" t="s">
        <v>217</v>
      </c>
    </row>
    <row r="125" spans="1:5" ht="24" thickBot="1">
      <c r="A125" s="17" t="s">
        <v>224</v>
      </c>
      <c r="B125" s="18"/>
      <c r="C125" s="19"/>
      <c r="D125" s="11">
        <v>500</v>
      </c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4" ht="24" thickBot="1">
      <c r="A129" s="17" t="s">
        <v>221</v>
      </c>
      <c r="B129" s="18" t="s">
        <v>22</v>
      </c>
      <c r="C129" s="19"/>
      <c r="D129" s="11">
        <v>105</v>
      </c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41500</v>
      </c>
      <c r="D134" s="26">
        <f>SUM(D4:D133)</f>
        <v>44883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D0EC7-0A2C-435C-B432-DDC48EE3B8AD}">
  <dimension ref="A1:G134"/>
  <sheetViews>
    <sheetView workbookViewId="0">
      <selection activeCell="E7" sqref="E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255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1">
      <c r="A24" s="116" t="str">
        <f>'[2]STOCK DETAILS-23.08.2023'!B25</f>
        <v>PLANT E-92</v>
      </c>
      <c r="B24" s="117"/>
      <c r="C24" s="117"/>
      <c r="D24" s="118"/>
      <c r="E24" s="43"/>
    </row>
    <row r="25" spans="1:7" ht="23.5">
      <c r="A25" s="30" t="s">
        <v>67</v>
      </c>
      <c r="B25" s="30" t="s">
        <v>68</v>
      </c>
      <c r="C25" s="10"/>
      <c r="D25" s="11"/>
      <c r="E25" s="43"/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E26" s="43"/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4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E28" s="43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  <c r="E29" s="43"/>
    </row>
    <row r="30" spans="1:7" ht="23.5">
      <c r="A30" s="30" t="s">
        <v>77</v>
      </c>
      <c r="B30" s="30" t="s">
        <v>78</v>
      </c>
      <c r="C30" s="10"/>
      <c r="D30" s="11"/>
      <c r="E30" s="43"/>
      <c r="G30" t="s">
        <v>9</v>
      </c>
    </row>
    <row r="31" spans="1:7" ht="23.5">
      <c r="A31" s="30" t="s">
        <v>79</v>
      </c>
      <c r="B31" s="30" t="s">
        <v>80</v>
      </c>
      <c r="C31" s="10"/>
      <c r="D31" s="11"/>
      <c r="E31" s="43"/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E32" s="43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E33" s="43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E34" s="43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  <c r="E35" s="43"/>
    </row>
    <row r="36" spans="1:7" ht="23.5">
      <c r="A36" s="30" t="s">
        <v>89</v>
      </c>
      <c r="B36" s="30" t="s">
        <v>90</v>
      </c>
      <c r="C36" s="10"/>
      <c r="D36" s="11"/>
      <c r="E36" s="43"/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E37" s="43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E38" s="43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E39" s="43"/>
      <c r="G39">
        <v>200</v>
      </c>
    </row>
    <row r="40" spans="1:7" ht="23.5">
      <c r="A40" s="31" t="s">
        <v>97</v>
      </c>
      <c r="B40" s="28" t="s">
        <v>98</v>
      </c>
      <c r="C40" s="10"/>
      <c r="D40" s="11"/>
      <c r="E40" s="4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E41" s="43"/>
      <c r="G41">
        <v>200</v>
      </c>
    </row>
    <row r="42" spans="1:7" ht="23.5">
      <c r="A42" s="32" t="s">
        <v>101</v>
      </c>
      <c r="B42" s="28" t="s">
        <v>102</v>
      </c>
      <c r="C42" s="10"/>
      <c r="D42" s="11"/>
      <c r="E42" s="43"/>
    </row>
    <row r="43" spans="1:7" ht="23.5">
      <c r="A43" s="32" t="s">
        <v>103</v>
      </c>
      <c r="B43" s="28" t="s">
        <v>104</v>
      </c>
      <c r="C43" s="10"/>
      <c r="D43" s="11"/>
      <c r="E43" s="43"/>
    </row>
    <row r="44" spans="1:7" ht="23.5">
      <c r="A44" s="32" t="s">
        <v>105</v>
      </c>
      <c r="B44" s="28" t="s">
        <v>106</v>
      </c>
      <c r="C44" s="10"/>
      <c r="D44" s="11"/>
      <c r="E44" s="43"/>
    </row>
    <row r="45" spans="1:7" ht="23.5">
      <c r="A45" s="32" t="s">
        <v>107</v>
      </c>
      <c r="B45" s="28" t="s">
        <v>108</v>
      </c>
      <c r="C45" s="10">
        <v>600</v>
      </c>
      <c r="D45" s="11">
        <v>600</v>
      </c>
      <c r="E45" s="4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  <c r="E46" s="43"/>
    </row>
    <row r="47" spans="1:7" ht="23.5" hidden="1">
      <c r="A47" s="32" t="s">
        <v>111</v>
      </c>
      <c r="B47" s="28" t="s">
        <v>112</v>
      </c>
      <c r="C47" s="10"/>
      <c r="D47" s="11"/>
      <c r="E47" s="43"/>
    </row>
    <row r="48" spans="1:7" ht="23.5" hidden="1">
      <c r="A48" s="32" t="s">
        <v>113</v>
      </c>
      <c r="B48" s="28" t="s">
        <v>114</v>
      </c>
      <c r="C48" s="10"/>
      <c r="D48" s="11"/>
      <c r="E48" s="43"/>
    </row>
    <row r="49" spans="1:7" ht="23.5" hidden="1">
      <c r="A49" s="32" t="s">
        <v>115</v>
      </c>
      <c r="B49" s="28" t="s">
        <v>116</v>
      </c>
      <c r="C49" s="10"/>
      <c r="D49" s="11"/>
      <c r="E49" s="43"/>
    </row>
    <row r="50" spans="1:7" ht="23.5" hidden="1">
      <c r="A50" s="32" t="s">
        <v>117</v>
      </c>
      <c r="B50" s="28" t="s">
        <v>118</v>
      </c>
      <c r="C50" s="10"/>
      <c r="D50" s="11"/>
      <c r="E50" s="43"/>
    </row>
    <row r="51" spans="1:7" ht="23.5" hidden="1">
      <c r="A51" s="32" t="s">
        <v>119</v>
      </c>
      <c r="B51" s="28" t="s">
        <v>120</v>
      </c>
      <c r="C51" s="10"/>
      <c r="D51" s="11"/>
      <c r="E51" s="43"/>
    </row>
    <row r="52" spans="1:7" ht="23.5">
      <c r="A52" s="32" t="s">
        <v>121</v>
      </c>
      <c r="B52" s="32" t="s">
        <v>122</v>
      </c>
      <c r="C52" s="10"/>
      <c r="D52" s="11"/>
      <c r="E52" s="43"/>
    </row>
    <row r="53" spans="1:7" ht="26">
      <c r="A53" s="32" t="s">
        <v>123</v>
      </c>
      <c r="B53" s="28" t="s">
        <v>124</v>
      </c>
      <c r="C53" s="10"/>
      <c r="D53" s="27">
        <v>500</v>
      </c>
      <c r="E53" s="44" t="s">
        <v>220</v>
      </c>
    </row>
    <row r="54" spans="1:7" ht="23.5" hidden="1">
      <c r="A54" s="32" t="s">
        <v>95</v>
      </c>
      <c r="B54" s="28" t="s">
        <v>125</v>
      </c>
      <c r="C54" s="10"/>
      <c r="D54" s="11"/>
      <c r="E54" s="43"/>
    </row>
    <row r="55" spans="1:7" ht="26" hidden="1">
      <c r="A55" s="32" t="s">
        <v>126</v>
      </c>
      <c r="B55" s="28" t="s">
        <v>127</v>
      </c>
      <c r="C55" s="10"/>
      <c r="D55" s="11"/>
      <c r="E55" s="43"/>
    </row>
    <row r="56" spans="1:7" ht="23.5" hidden="1">
      <c r="A56" s="32" t="s">
        <v>128</v>
      </c>
      <c r="B56" s="28" t="s">
        <v>129</v>
      </c>
      <c r="C56" s="10"/>
      <c r="D56" s="11"/>
      <c r="E56" s="43"/>
    </row>
    <row r="57" spans="1:7" ht="21">
      <c r="A57" s="116" t="str">
        <f>'[2]STOCK DETAILS-23.08.2023'!B58</f>
        <v>PLANT E-92 ( krinstna Associates)</v>
      </c>
      <c r="B57" s="117"/>
      <c r="C57" s="117"/>
      <c r="D57" s="118"/>
      <c r="E57" s="43"/>
    </row>
    <row r="58" spans="1:7" ht="23.5">
      <c r="A58" s="33" t="s">
        <v>130</v>
      </c>
      <c r="B58" s="30" t="s">
        <v>131</v>
      </c>
      <c r="C58" s="10"/>
      <c r="D58" s="11"/>
      <c r="E58" s="43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E59" s="43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E60" s="43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E61" s="43"/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E62" s="43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E63" s="43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E64" s="43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E65" s="43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E66" s="43"/>
      <c r="G66">
        <v>180</v>
      </c>
    </row>
    <row r="67" spans="1:7" ht="23.5">
      <c r="A67" s="28" t="s">
        <v>148</v>
      </c>
      <c r="B67" s="28" t="s">
        <v>149</v>
      </c>
      <c r="C67" s="10"/>
      <c r="D67" s="11">
        <v>160</v>
      </c>
      <c r="E67" s="43"/>
      <c r="G67">
        <v>180</v>
      </c>
    </row>
    <row r="68" spans="1:7" ht="23.5">
      <c r="A68" s="28" t="s">
        <v>148</v>
      </c>
      <c r="B68" s="28" t="s">
        <v>150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160</v>
      </c>
      <c r="E70" s="43"/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  <c r="E71" s="43"/>
    </row>
    <row r="72" spans="1:7" ht="23.5" hidden="1">
      <c r="A72" s="28" t="s">
        <v>155</v>
      </c>
      <c r="B72" s="28" t="s">
        <v>156</v>
      </c>
      <c r="C72" s="10"/>
      <c r="D72" s="11"/>
      <c r="E72" s="43"/>
    </row>
    <row r="73" spans="1:7" ht="21">
      <c r="A73" s="116" t="str">
        <f>'[2]STOCK DETAILS-23.08.2023'!B74</f>
        <v>PLANT E-71</v>
      </c>
      <c r="B73" s="117"/>
      <c r="C73" s="117"/>
      <c r="D73" s="118"/>
      <c r="E73" s="43"/>
    </row>
    <row r="74" spans="1:7" ht="23.5">
      <c r="A74" s="29" t="s">
        <v>157</v>
      </c>
      <c r="B74" s="28" t="s">
        <v>158</v>
      </c>
      <c r="C74" s="10"/>
      <c r="D74" s="11"/>
      <c r="E74" s="43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E75" s="43"/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s="43" t="s">
        <v>235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43"/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s="43"/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s="43"/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E80" s="43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E81" s="43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E82" s="43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E83" s="43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3000</v>
      </c>
      <c r="E84" s="43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s="43"/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E86" s="43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  <c r="E87" s="43"/>
    </row>
    <row r="88" spans="1:7" ht="23.5">
      <c r="A88" s="28" t="s">
        <v>176</v>
      </c>
      <c r="B88" s="28" t="s">
        <v>177</v>
      </c>
      <c r="C88" s="10"/>
      <c r="D88" s="11"/>
      <c r="E88" s="43"/>
    </row>
    <row r="89" spans="1:7" ht="21">
      <c r="A89" s="116" t="str">
        <f>'[2]STOCK DETAILS-23.08.2023'!B90</f>
        <v>PLANT K-228</v>
      </c>
      <c r="B89" s="117"/>
      <c r="C89" s="117"/>
      <c r="D89" s="118"/>
      <c r="E89" s="43"/>
    </row>
    <row r="90" spans="1:7" ht="23.5">
      <c r="A90" s="28" t="s">
        <v>178</v>
      </c>
      <c r="B90" s="28" t="s">
        <v>179</v>
      </c>
      <c r="C90" s="10"/>
      <c r="D90" s="11">
        <v>800</v>
      </c>
      <c r="E90" s="43"/>
      <c r="G90">
        <v>400</v>
      </c>
    </row>
    <row r="91" spans="1:7" ht="23.5">
      <c r="A91" s="31" t="s">
        <v>180</v>
      </c>
      <c r="B91" s="28" t="s">
        <v>181</v>
      </c>
      <c r="C91" s="10"/>
      <c r="D91" s="11"/>
      <c r="E91" s="43"/>
    </row>
    <row r="92" spans="1:7" ht="23.5" hidden="1">
      <c r="A92" s="31" t="s">
        <v>182</v>
      </c>
      <c r="B92" s="38" t="s">
        <v>183</v>
      </c>
      <c r="C92" s="10"/>
      <c r="D92" s="11"/>
      <c r="E92" s="43"/>
    </row>
    <row r="93" spans="1:7" ht="23.5" hidden="1">
      <c r="A93" s="31" t="s">
        <v>184</v>
      </c>
      <c r="B93" s="31" t="s">
        <v>185</v>
      </c>
      <c r="C93" s="10"/>
      <c r="D93" s="11"/>
      <c r="E93" s="43"/>
    </row>
    <row r="94" spans="1:7" ht="23.5" hidden="1">
      <c r="A94" s="31" t="s">
        <v>186</v>
      </c>
      <c r="B94" s="31" t="s">
        <v>187</v>
      </c>
      <c r="C94" s="10"/>
      <c r="D94" s="11"/>
      <c r="E94" s="43"/>
    </row>
    <row r="95" spans="1:7" ht="23.5" hidden="1">
      <c r="A95" s="31" t="s">
        <v>188</v>
      </c>
      <c r="B95" s="31" t="s">
        <v>189</v>
      </c>
      <c r="C95" s="10"/>
      <c r="D95" s="11"/>
      <c r="E95" s="43"/>
    </row>
    <row r="96" spans="1:7" ht="21">
      <c r="A96" s="116" t="str">
        <f>'[2]STOCK DETAILS-23.08.2023'!B97</f>
        <v>PLANT- P'NAGAR</v>
      </c>
      <c r="B96" s="117"/>
      <c r="C96" s="117"/>
      <c r="D96" s="118"/>
      <c r="E96" s="43"/>
    </row>
    <row r="97" spans="1:7" ht="21">
      <c r="A97" s="28" t="s">
        <v>190</v>
      </c>
      <c r="B97" s="28" t="s">
        <v>30</v>
      </c>
      <c r="C97" s="14"/>
      <c r="D97" s="15"/>
      <c r="E97" s="43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s="43"/>
      <c r="G98">
        <v>1886</v>
      </c>
    </row>
    <row r="99" spans="1:7" ht="21">
      <c r="A99" s="116" t="str">
        <f>'[2]STOCK DETAILS-23.08.2023'!B100</f>
        <v>OTHER</v>
      </c>
      <c r="B99" s="117"/>
      <c r="C99" s="117"/>
      <c r="D99" s="118"/>
      <c r="E99" s="43"/>
    </row>
    <row r="100" spans="1:7" ht="26">
      <c r="A100" s="39" t="s">
        <v>191</v>
      </c>
      <c r="B100" s="28" t="s">
        <v>192</v>
      </c>
      <c r="C100" s="14"/>
      <c r="D100" s="11"/>
      <c r="E100" s="43"/>
    </row>
    <row r="101" spans="1:7" ht="23.5">
      <c r="A101" s="28" t="s">
        <v>193</v>
      </c>
      <c r="B101" s="28" t="s">
        <v>194</v>
      </c>
      <c r="C101" s="14"/>
      <c r="D101" s="11"/>
      <c r="E101" s="43"/>
    </row>
    <row r="102" spans="1:7" ht="23.5">
      <c r="A102" s="28" t="s">
        <v>195</v>
      </c>
      <c r="B102" s="28" t="s">
        <v>196</v>
      </c>
      <c r="C102" s="14"/>
      <c r="D102" s="11"/>
      <c r="E102" s="43"/>
    </row>
    <row r="103" spans="1:7" ht="23.5">
      <c r="A103" s="28" t="s">
        <v>197</v>
      </c>
      <c r="B103" s="28" t="s">
        <v>198</v>
      </c>
      <c r="C103" s="11"/>
      <c r="D103" s="11">
        <v>300</v>
      </c>
      <c r="E103" s="43"/>
    </row>
    <row r="104" spans="1:7" ht="23.5">
      <c r="A104" s="28" t="s">
        <v>199</v>
      </c>
      <c r="B104" s="28" t="s">
        <v>200</v>
      </c>
      <c r="C104" s="14"/>
      <c r="D104" s="11"/>
      <c r="E104" s="43"/>
    </row>
    <row r="105" spans="1:7" ht="21" hidden="1">
      <c r="A105" s="28" t="s">
        <v>201</v>
      </c>
      <c r="B105" s="28" t="s">
        <v>202</v>
      </c>
      <c r="C105" s="14"/>
      <c r="D105" s="15"/>
      <c r="E105" s="43"/>
    </row>
    <row r="106" spans="1:7" ht="21" hidden="1">
      <c r="A106" s="28" t="s">
        <v>203</v>
      </c>
      <c r="B106" s="28" t="s">
        <v>204</v>
      </c>
      <c r="C106" s="14"/>
      <c r="D106" s="15"/>
      <c r="E106" s="43"/>
    </row>
    <row r="107" spans="1:7" ht="21" hidden="1">
      <c r="A107" s="28" t="s">
        <v>205</v>
      </c>
      <c r="B107" s="28" t="s">
        <v>206</v>
      </c>
      <c r="C107" s="14"/>
      <c r="D107" s="15"/>
      <c r="E107" s="43"/>
    </row>
    <row r="108" spans="1:7" ht="21" hidden="1">
      <c r="A108" s="28" t="s">
        <v>184</v>
      </c>
      <c r="B108" s="28" t="s">
        <v>185</v>
      </c>
      <c r="C108" s="14"/>
      <c r="D108" s="15"/>
      <c r="E108" s="43"/>
    </row>
    <row r="109" spans="1:7" ht="21" hidden="1">
      <c r="A109" s="28" t="s">
        <v>207</v>
      </c>
      <c r="B109" s="28" t="s">
        <v>58</v>
      </c>
      <c r="C109" s="14"/>
      <c r="D109" s="15"/>
      <c r="E109" s="43"/>
    </row>
    <row r="110" spans="1:7" ht="21" hidden="1">
      <c r="A110" s="28" t="s">
        <v>208</v>
      </c>
      <c r="B110" s="28" t="s">
        <v>177</v>
      </c>
      <c r="C110" s="14"/>
      <c r="D110" s="15"/>
      <c r="E110" s="43"/>
    </row>
    <row r="111" spans="1:7" ht="21" hidden="1">
      <c r="A111" s="28" t="s">
        <v>209</v>
      </c>
      <c r="B111" s="28" t="s">
        <v>175</v>
      </c>
      <c r="C111" s="14"/>
      <c r="D111" s="15"/>
      <c r="E111" s="43"/>
    </row>
    <row r="112" spans="1:7" ht="21" hidden="1">
      <c r="A112" s="116" t="str">
        <f>'[2]STOCK DETAILS-23.08.2023'!B113</f>
        <v>SAJAY TECH</v>
      </c>
      <c r="B112" s="117"/>
      <c r="C112" s="117"/>
      <c r="D112" s="118"/>
      <c r="E112" s="43"/>
    </row>
    <row r="113" spans="1:5" ht="21" hidden="1">
      <c r="A113" s="28" t="s">
        <v>210</v>
      </c>
      <c r="B113" s="40" t="s">
        <v>211</v>
      </c>
      <c r="C113" s="14"/>
      <c r="D113" s="15"/>
      <c r="E113" s="43"/>
    </row>
    <row r="114" spans="1:5" ht="21" hidden="1">
      <c r="A114" s="16"/>
      <c r="B114" s="14"/>
      <c r="C114" s="14"/>
      <c r="D114" s="15"/>
      <c r="E114" s="43"/>
    </row>
    <row r="115" spans="1:5" ht="21">
      <c r="A115" s="116" t="str">
        <f>'[2]STOCK DETAILS-23.08.2023'!B116</f>
        <v>SHREE  CHANAKYA</v>
      </c>
      <c r="B115" s="117"/>
      <c r="C115" s="117"/>
      <c r="D115" s="118"/>
      <c r="E115" s="43"/>
    </row>
    <row r="116" spans="1:5" ht="23.5">
      <c r="A116" s="41" t="s">
        <v>212</v>
      </c>
      <c r="B116" s="42" t="s">
        <v>42</v>
      </c>
      <c r="C116" s="14"/>
      <c r="D116" s="11"/>
      <c r="E116" s="43"/>
    </row>
    <row r="117" spans="1:5" ht="23.5">
      <c r="A117" s="41" t="s">
        <v>213</v>
      </c>
      <c r="B117" s="42" t="s">
        <v>46</v>
      </c>
      <c r="C117" s="14"/>
      <c r="D117" s="11"/>
      <c r="E117" s="43"/>
    </row>
    <row r="118" spans="1:5" ht="21" hidden="1">
      <c r="A118" s="28" t="s">
        <v>214</v>
      </c>
      <c r="B118" s="28" t="s">
        <v>215</v>
      </c>
      <c r="C118" s="14"/>
      <c r="D118" s="15"/>
      <c r="E118" s="43"/>
    </row>
    <row r="119" spans="1:5" ht="21" hidden="1">
      <c r="A119" s="28" t="s">
        <v>216</v>
      </c>
      <c r="B119" s="28" t="s">
        <v>40</v>
      </c>
      <c r="C119" s="14"/>
      <c r="D119" s="15"/>
      <c r="E119" s="43"/>
    </row>
    <row r="120" spans="1:5" ht="21">
      <c r="A120" s="121" t="s">
        <v>11</v>
      </c>
      <c r="B120" s="122"/>
      <c r="C120" s="122"/>
      <c r="D120" s="123"/>
      <c r="E120" s="43"/>
    </row>
    <row r="121" spans="1:5" ht="24" thickBot="1">
      <c r="A121" s="17" t="s">
        <v>12</v>
      </c>
      <c r="B121" s="18"/>
      <c r="C121" s="10"/>
      <c r="D121" s="11">
        <v>3000</v>
      </c>
      <c r="E121" s="43"/>
    </row>
    <row r="122" spans="1:5" ht="21">
      <c r="E122" s="43"/>
    </row>
    <row r="123" spans="1:5" ht="21">
      <c r="A123" s="121" t="s">
        <v>13</v>
      </c>
      <c r="B123" s="122"/>
      <c r="C123" s="122"/>
      <c r="D123" s="123"/>
      <c r="E123" s="43"/>
    </row>
    <row r="124" spans="1:5" ht="24" hidden="1" thickBot="1">
      <c r="A124" s="17" t="s">
        <v>223</v>
      </c>
      <c r="B124" s="18"/>
      <c r="C124" s="19"/>
      <c r="D124" s="11"/>
      <c r="E124" s="43"/>
    </row>
    <row r="125" spans="1:5" ht="24" hidden="1" thickBot="1">
      <c r="A125" s="17" t="s">
        <v>224</v>
      </c>
      <c r="B125" s="18"/>
      <c r="C125" s="19"/>
      <c r="D125" s="11"/>
      <c r="E125" s="43"/>
    </row>
    <row r="126" spans="1:5" ht="24" thickBot="1">
      <c r="A126" s="17" t="s">
        <v>238</v>
      </c>
      <c r="B126" s="18"/>
      <c r="C126" s="19"/>
      <c r="D126" s="11"/>
      <c r="E126" s="43"/>
    </row>
    <row r="127" spans="1:5" ht="21.5" hidden="1" thickBot="1">
      <c r="A127" s="17"/>
      <c r="B127" s="18"/>
      <c r="C127" s="19"/>
      <c r="D127" s="20"/>
      <c r="E127" s="43"/>
    </row>
    <row r="128" spans="1:5" ht="21">
      <c r="A128" s="121" t="s">
        <v>14</v>
      </c>
      <c r="B128" s="122"/>
      <c r="C128" s="122"/>
      <c r="D128" s="123"/>
      <c r="E128" s="43"/>
    </row>
    <row r="129" spans="1:5" ht="24" hidden="1" thickBot="1">
      <c r="A129" s="17" t="s">
        <v>221</v>
      </c>
      <c r="B129" s="18" t="s">
        <v>22</v>
      </c>
      <c r="C129" s="19"/>
      <c r="D129" s="11"/>
      <c r="E129" s="43"/>
    </row>
    <row r="130" spans="1:5" ht="24" hidden="1" thickBot="1">
      <c r="A130" s="17" t="s">
        <v>221</v>
      </c>
      <c r="B130" s="18" t="s">
        <v>222</v>
      </c>
      <c r="C130" s="11"/>
      <c r="D130" s="11"/>
      <c r="E130" s="43"/>
    </row>
    <row r="131" spans="1:5" ht="24" hidden="1" thickBot="1">
      <c r="A131" s="17"/>
      <c r="B131" s="18"/>
      <c r="C131" s="19"/>
      <c r="D131" s="11"/>
      <c r="E131" s="43"/>
    </row>
    <row r="132" spans="1:5" ht="24" thickBot="1">
      <c r="A132" s="17" t="s">
        <v>239</v>
      </c>
      <c r="B132" s="18" t="s">
        <v>241</v>
      </c>
      <c r="C132" s="19"/>
      <c r="D132" s="11"/>
      <c r="E132" s="43"/>
    </row>
    <row r="133" spans="1:5" ht="23.5">
      <c r="A133" s="21" t="s">
        <v>240</v>
      </c>
      <c r="B133" s="22" t="s">
        <v>241</v>
      </c>
      <c r="C133" s="23"/>
      <c r="D133" s="11"/>
      <c r="E133" s="43"/>
    </row>
    <row r="134" spans="1:5" ht="19.5" customHeight="1">
      <c r="A134" s="25" t="s">
        <v>15</v>
      </c>
      <c r="B134" s="25"/>
      <c r="C134" s="26">
        <f>SUM(C4:C133)</f>
        <v>27972</v>
      </c>
      <c r="D134" s="26">
        <f>SUM(D4:D133)</f>
        <v>44358</v>
      </c>
      <c r="E134" s="43"/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40A73-4DE3-4376-B9D9-7B66E3E65C4C}">
  <dimension ref="A1:G136"/>
  <sheetViews>
    <sheetView topLeftCell="A100" workbookViewId="0">
      <selection activeCell="E119" sqref="E11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540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200</v>
      </c>
      <c r="D106" s="11">
        <v>200</v>
      </c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400</v>
      </c>
      <c r="E131" s="43"/>
    </row>
    <row r="132" spans="1:5" ht="24" thickBot="1">
      <c r="A132" s="17" t="s">
        <v>221</v>
      </c>
      <c r="B132" s="18" t="s">
        <v>222</v>
      </c>
      <c r="C132" s="11"/>
      <c r="D132" s="11">
        <f>220+90</f>
        <v>310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28972</v>
      </c>
      <c r="D136" s="26">
        <f>SUM(D4:D135)</f>
        <v>48878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3160C-FDEC-4DC0-850D-BAB36965AE12}">
  <dimension ref="A1:G136"/>
  <sheetViews>
    <sheetView topLeftCell="A122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100</v>
      </c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400</v>
      </c>
      <c r="E131" s="43"/>
    </row>
    <row r="132" spans="1:5" ht="24" thickBot="1">
      <c r="A132" s="17" t="s">
        <v>221</v>
      </c>
      <c r="B132" s="18" t="s">
        <v>222</v>
      </c>
      <c r="C132" s="11">
        <v>800</v>
      </c>
      <c r="D132" s="11">
        <v>360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29672</v>
      </c>
      <c r="D136" s="26">
        <f>SUM(D4:D135)</f>
        <v>46788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91253-53F3-4173-BBEF-B3152E13CE85}">
  <dimension ref="A1:G136"/>
  <sheetViews>
    <sheetView topLeftCell="A81" workbookViewId="0">
      <selection activeCell="C87" sqref="C8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257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600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>
        <v>1370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>
        <v>100</v>
      </c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3000</v>
      </c>
      <c r="E123" s="43" t="s">
        <v>258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>
        <v>800</v>
      </c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239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26986</v>
      </c>
      <c r="D136" s="26">
        <f>SUM(D4:D135)</f>
        <v>46828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D53D-557F-4A73-9003-073C6742DD41}">
  <dimension ref="A1:G136"/>
  <sheetViews>
    <sheetView topLeftCell="A25" workbookViewId="0">
      <selection activeCell="D28" sqref="D2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259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4" t="s">
        <v>220</v>
      </c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>
        <v>500</v>
      </c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>
        <v>1200</v>
      </c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27286</v>
      </c>
      <c r="D136" s="26">
        <f>SUM(D4:D135)</f>
        <v>46238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7F75E-9E2B-4E42-A9B4-B73FEE2DA9CF}">
  <dimension ref="A1:G136"/>
  <sheetViews>
    <sheetView topLeftCell="A125" workbookViewId="0">
      <selection activeCell="E30" sqref="E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27286</v>
      </c>
      <c r="D136" s="26">
        <f>SUM(D4:D135)</f>
        <v>44538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292E0-176A-4542-A2A3-F6908C7DCC3E}">
  <dimension ref="A1:G136"/>
  <sheetViews>
    <sheetView workbookViewId="0">
      <selection activeCell="D124" sqref="D12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400</v>
      </c>
      <c r="D28" s="11">
        <v>400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1886*1</f>
        <v>1886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26786</v>
      </c>
      <c r="D136" s="26">
        <f>SUM(D4:D135)</f>
        <v>43398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F2DE2-1BBC-46FF-8D0A-E3BEAA53301E}">
  <dimension ref="A1:G136"/>
  <sheetViews>
    <sheetView topLeftCell="A128"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500</v>
      </c>
      <c r="D46" s="11">
        <v>500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/>
      <c r="D58" s="11"/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/>
      <c r="D90" s="11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27472</v>
      </c>
      <c r="D136" s="26">
        <f>SUM(D4:D135)</f>
        <v>42458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652-86E4-4A4E-B55C-8B12B8B1A6C0}">
  <dimension ref="A1:G136"/>
  <sheetViews>
    <sheetView topLeftCell="A87" workbookViewId="0">
      <selection activeCell="D89" sqref="D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1050*4</f>
        <v>4200</v>
      </c>
      <c r="D5" s="11">
        <v>4200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>
        <f>700*2</f>
        <v>1400</v>
      </c>
      <c r="D14" s="11">
        <v>1400</v>
      </c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1000</v>
      </c>
      <c r="D58" s="11">
        <v>1000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f>900*2</f>
        <v>1800</v>
      </c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2000</v>
      </c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1000</v>
      </c>
      <c r="D90" s="11">
        <v>1000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>
        <v>200</v>
      </c>
      <c r="E102" s="43"/>
    </row>
    <row r="103" spans="1:7" ht="23.5">
      <c r="A103" s="28" t="s">
        <v>193</v>
      </c>
      <c r="B103" s="28" t="s">
        <v>194</v>
      </c>
      <c r="C103" s="14"/>
      <c r="D103" s="11">
        <v>200</v>
      </c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9"/>
      <c r="D131" s="11"/>
      <c r="E131" s="43"/>
    </row>
    <row r="132" spans="1:5" ht="24" thickBot="1">
      <c r="A132" s="17" t="s">
        <v>221</v>
      </c>
      <c r="B132" s="18" t="s">
        <v>222</v>
      </c>
      <c r="C132" s="11"/>
      <c r="D132" s="11"/>
      <c r="E132" s="43"/>
    </row>
    <row r="133" spans="1:5" ht="24" thickBot="1">
      <c r="A133" s="17"/>
      <c r="B133" s="18"/>
      <c r="C133" s="19"/>
      <c r="D133" s="11"/>
      <c r="E133" s="43"/>
    </row>
    <row r="134" spans="1:5" ht="24" thickBot="1">
      <c r="A134" s="17" t="s">
        <v>260</v>
      </c>
      <c r="B134" s="18" t="s">
        <v>241</v>
      </c>
      <c r="C134" s="19"/>
      <c r="D134" s="11"/>
      <c r="E134" s="43"/>
    </row>
    <row r="135" spans="1:5" ht="23.5">
      <c r="A135" s="21" t="s">
        <v>240</v>
      </c>
      <c r="B135" s="22" t="s">
        <v>241</v>
      </c>
      <c r="C135" s="23"/>
      <c r="D135" s="11"/>
      <c r="E135" s="43"/>
    </row>
    <row r="136" spans="1:5" ht="19.5" customHeight="1">
      <c r="A136" s="25" t="s">
        <v>15</v>
      </c>
      <c r="B136" s="25"/>
      <c r="C136" s="26">
        <f>SUM(C4:C135)</f>
        <v>28572</v>
      </c>
      <c r="D136" s="26">
        <f>SUM(D4:D135)</f>
        <v>44278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D6143-454F-4EF4-A90B-40A3E559D767}">
  <dimension ref="A1:G136"/>
  <sheetViews>
    <sheetView topLeftCell="A90" workbookViewId="0">
      <selection activeCell="E131" sqref="E1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f>4*120</f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2000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>
        <v>1690</v>
      </c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>
        <v>1008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1000</v>
      </c>
      <c r="D90" s="11">
        <v>1000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1" hidden="1">
      <c r="A120" s="28" t="s">
        <v>214</v>
      </c>
      <c r="B120" s="28" t="s">
        <v>215</v>
      </c>
      <c r="C120" s="14"/>
      <c r="D120" s="15"/>
      <c r="E120" s="43"/>
    </row>
    <row r="121" spans="1:5" ht="21" hidden="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4000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4"/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>
        <v>480</v>
      </c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22432</v>
      </c>
      <c r="D136" s="26">
        <f>SUM(D4:D135)</f>
        <v>45378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2ECDB-7053-4E9D-A197-6A4B1D06E46C}">
  <sheetPr>
    <pageSetUpPr fitToPage="1"/>
  </sheetPr>
  <dimension ref="A1:G134"/>
  <sheetViews>
    <sheetView topLeftCell="A24" workbookViewId="0">
      <selection activeCell="D98" sqref="D9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1796875" customWidth="1"/>
  </cols>
  <sheetData>
    <row r="1" spans="1:7" ht="18" customHeight="1">
      <c r="A1" s="119" t="s">
        <v>0</v>
      </c>
      <c r="B1" s="120"/>
      <c r="C1" s="120"/>
      <c r="D1" s="1" t="s">
        <v>23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8" t="e">
        <f>#REF!</f>
        <v>#REF!</v>
      </c>
      <c r="B4" s="9" t="e">
        <f>#REF!</f>
        <v>#REF!</v>
      </c>
      <c r="C4" s="10">
        <f>1050*4</f>
        <v>4200</v>
      </c>
      <c r="D4" s="11">
        <v>4000</v>
      </c>
      <c r="G4">
        <v>1050</v>
      </c>
    </row>
    <row r="5" spans="1:7" ht="23.5">
      <c r="A5" s="8" t="e">
        <f>#REF!</f>
        <v>#REF!</v>
      </c>
      <c r="B5" s="9" t="e">
        <f>#REF!</f>
        <v>#REF!</v>
      </c>
      <c r="C5" s="10">
        <v>4200</v>
      </c>
      <c r="D5" s="11">
        <v>4000</v>
      </c>
      <c r="G5">
        <v>1050</v>
      </c>
    </row>
    <row r="6" spans="1:7" ht="23.5">
      <c r="A6" s="8" t="e">
        <f>#REF!</f>
        <v>#REF!</v>
      </c>
      <c r="B6" s="9" t="e">
        <f>#REF!</f>
        <v>#REF!</v>
      </c>
      <c r="C6" s="10">
        <f>622*2</f>
        <v>1244</v>
      </c>
      <c r="D6" s="11">
        <v>1200</v>
      </c>
      <c r="G6">
        <v>622</v>
      </c>
    </row>
    <row r="7" spans="1:7" ht="23.5">
      <c r="A7" s="8" t="e">
        <f>#REF!</f>
        <v>#REF!</v>
      </c>
      <c r="B7" s="9" t="e">
        <f>#REF!</f>
        <v>#REF!</v>
      </c>
      <c r="C7" s="10">
        <f>462*4</f>
        <v>1848</v>
      </c>
      <c r="D7" s="11">
        <v>2000</v>
      </c>
      <c r="G7">
        <v>462</v>
      </c>
    </row>
    <row r="8" spans="1:7" ht="23.5">
      <c r="A8" s="8" t="e">
        <f>#REF!</f>
        <v>#REF!</v>
      </c>
      <c r="B8" s="9" t="e">
        <f>#REF!</f>
        <v>#REF!</v>
      </c>
      <c r="C8" s="10"/>
      <c r="D8" s="11"/>
    </row>
    <row r="9" spans="1:7" ht="23.5">
      <c r="A9" s="8" t="e">
        <f>#REF!</f>
        <v>#REF!</v>
      </c>
      <c r="B9" s="9" t="e">
        <f>#REF!</f>
        <v>#REF!</v>
      </c>
      <c r="C9" s="10">
        <f>1150*4</f>
        <v>4600</v>
      </c>
      <c r="D9" s="11">
        <v>5000</v>
      </c>
      <c r="E9" t="s">
        <v>24</v>
      </c>
      <c r="G9">
        <v>1150</v>
      </c>
    </row>
    <row r="10" spans="1:7" ht="23.5">
      <c r="A10" s="8" t="e">
        <f>#REF!</f>
        <v>#REF!</v>
      </c>
      <c r="B10" s="9" t="e">
        <f>#REF!</f>
        <v>#REF!</v>
      </c>
      <c r="C10" s="10">
        <f>1886*2</f>
        <v>3772</v>
      </c>
      <c r="D10" s="11">
        <v>4000</v>
      </c>
      <c r="G10">
        <v>1886</v>
      </c>
    </row>
    <row r="11" spans="1:7" ht="23.5">
      <c r="A11" s="8" t="e">
        <f>#REF!</f>
        <v>#REF!</v>
      </c>
      <c r="B11" s="9" t="e">
        <f>#REF!</f>
        <v>#REF!</v>
      </c>
      <c r="C11" s="10">
        <f>1886*6</f>
        <v>11316</v>
      </c>
      <c r="D11" s="11"/>
      <c r="G11">
        <v>1886</v>
      </c>
    </row>
    <row r="12" spans="1:7" ht="23.5">
      <c r="A12" s="8" t="e">
        <f>#REF!</f>
        <v>#REF!</v>
      </c>
      <c r="B12" s="9" t="e">
        <f>#REF!</f>
        <v>#REF!</v>
      </c>
      <c r="C12" s="10"/>
      <c r="D12" s="11"/>
      <c r="G12">
        <v>1886</v>
      </c>
    </row>
    <row r="13" spans="1:7" ht="23.5">
      <c r="A13" s="8" t="e">
        <f>#REF!</f>
        <v>#REF!</v>
      </c>
      <c r="B13" s="9" t="e">
        <f>#REF!</f>
        <v>#REF!</v>
      </c>
      <c r="C13" s="10"/>
      <c r="D13" s="11"/>
      <c r="G13">
        <v>900</v>
      </c>
    </row>
    <row r="14" spans="1:7" ht="23.5">
      <c r="A14" s="8" t="e">
        <f>#REF!</f>
        <v>#REF!</v>
      </c>
      <c r="B14" s="9" t="e">
        <f>#REF!</f>
        <v>#REF!</v>
      </c>
      <c r="C14" s="10">
        <v>1400</v>
      </c>
      <c r="D14" s="11"/>
      <c r="G14">
        <v>700</v>
      </c>
    </row>
    <row r="15" spans="1:7" ht="23.5" hidden="1">
      <c r="A15" s="8" t="e">
        <f>#REF!</f>
        <v>#REF!</v>
      </c>
      <c r="B15" s="9" t="e">
        <f>#REF!</f>
        <v>#REF!</v>
      </c>
      <c r="C15" s="10"/>
      <c r="D15" s="11"/>
      <c r="G15" t="s">
        <v>9</v>
      </c>
    </row>
    <row r="16" spans="1:7" ht="23.5" hidden="1">
      <c r="A16" s="8" t="e">
        <f>#REF!</f>
        <v>#REF!</v>
      </c>
      <c r="B16" s="9" t="e">
        <f>#REF!</f>
        <v>#REF!</v>
      </c>
      <c r="C16" s="10"/>
      <c r="D16" s="11"/>
      <c r="G16" t="s">
        <v>9</v>
      </c>
    </row>
    <row r="17" spans="1:7" ht="23.5" hidden="1">
      <c r="A17" s="8" t="e">
        <f>#REF!</f>
        <v>#REF!</v>
      </c>
      <c r="B17" s="9" t="e">
        <f>#REF!</f>
        <v>#REF!</v>
      </c>
      <c r="C17" s="10"/>
      <c r="D17" s="11"/>
    </row>
    <row r="18" spans="1:7" ht="23.5" hidden="1">
      <c r="A18" s="8" t="e">
        <f>#REF!</f>
        <v>#REF!</v>
      </c>
      <c r="B18" s="9" t="e">
        <f>#REF!</f>
        <v>#REF!</v>
      </c>
      <c r="C18" s="10"/>
      <c r="D18" s="11"/>
    </row>
    <row r="19" spans="1:7" ht="23.5" hidden="1">
      <c r="A19" s="8" t="e">
        <f>#REF!</f>
        <v>#REF!</v>
      </c>
      <c r="B19" s="9" t="e">
        <f>#REF!</f>
        <v>#REF!</v>
      </c>
      <c r="C19" s="10"/>
      <c r="D19" s="11"/>
    </row>
    <row r="20" spans="1:7" ht="23.5" hidden="1">
      <c r="A20" s="8" t="e">
        <f>#REF!</f>
        <v>#REF!</v>
      </c>
      <c r="B20" s="9" t="e">
        <f>#REF!</f>
        <v>#REF!</v>
      </c>
      <c r="C20" s="10"/>
      <c r="D20" s="11"/>
    </row>
    <row r="21" spans="1:7" ht="23.5" hidden="1">
      <c r="A21" s="8" t="e">
        <f>#REF!</f>
        <v>#REF!</v>
      </c>
      <c r="B21" s="9" t="e">
        <f>#REF!</f>
        <v>#REF!</v>
      </c>
      <c r="C21" s="10"/>
      <c r="D21" s="11"/>
    </row>
    <row r="22" spans="1:7" ht="23.5" hidden="1">
      <c r="A22" s="8" t="e">
        <f>#REF!</f>
        <v>#REF!</v>
      </c>
      <c r="B22" s="9" t="e">
        <f>#REF!</f>
        <v>#REF!</v>
      </c>
      <c r="C22" s="10"/>
      <c r="D22" s="11"/>
    </row>
    <row r="23" spans="1:7" ht="23.5" hidden="1">
      <c r="A23" s="8"/>
      <c r="B23" s="12"/>
      <c r="C23" s="10"/>
      <c r="D23" s="11"/>
    </row>
    <row r="24" spans="1:7">
      <c r="A24" s="116" t="e">
        <f>#REF!</f>
        <v>#REF!</v>
      </c>
      <c r="B24" s="117"/>
      <c r="C24" s="117"/>
      <c r="D24" s="118"/>
    </row>
    <row r="25" spans="1:7" ht="23.5">
      <c r="A25" s="8" t="e">
        <f>#REF!</f>
        <v>#REF!</v>
      </c>
      <c r="B25" s="12" t="e">
        <f>#REF!</f>
        <v>#REF!</v>
      </c>
      <c r="C25" s="10"/>
      <c r="D25" s="11">
        <f>340*2</f>
        <v>680</v>
      </c>
      <c r="G25">
        <v>340</v>
      </c>
    </row>
    <row r="26" spans="1:7" ht="23.5">
      <c r="A26" s="8" t="e">
        <f>#REF!</f>
        <v>#REF!</v>
      </c>
      <c r="B26" s="12" t="e">
        <f>#REF!</f>
        <v>#REF!</v>
      </c>
      <c r="C26" s="10"/>
      <c r="D26" s="11"/>
      <c r="G26">
        <v>280</v>
      </c>
    </row>
    <row r="27" spans="1:7" ht="23.5">
      <c r="A27" s="8" t="e">
        <f>#REF!</f>
        <v>#REF!</v>
      </c>
      <c r="B27" s="12" t="e">
        <f>#REF!</f>
        <v>#REF!</v>
      </c>
      <c r="C27" s="10">
        <f>400*2</f>
        <v>800</v>
      </c>
      <c r="D27" s="11">
        <v>800</v>
      </c>
      <c r="E27" s="13" t="s">
        <v>10</v>
      </c>
      <c r="G27">
        <v>200</v>
      </c>
    </row>
    <row r="28" spans="1:7" ht="23.5">
      <c r="A28" s="8" t="e">
        <f>#REF!</f>
        <v>#REF!</v>
      </c>
      <c r="B28" s="12" t="e">
        <f>#REF!</f>
        <v>#REF!</v>
      </c>
      <c r="C28" s="10"/>
      <c r="D28" s="11"/>
      <c r="G28" t="s">
        <v>9</v>
      </c>
    </row>
    <row r="29" spans="1:7" ht="23.5">
      <c r="A29" s="8" t="e">
        <f>#REF!</f>
        <v>#REF!</v>
      </c>
      <c r="B29" s="12" t="e">
        <f>#REF!</f>
        <v>#REF!</v>
      </c>
      <c r="C29" s="10"/>
      <c r="D29" s="11"/>
    </row>
    <row r="30" spans="1:7" ht="23.5">
      <c r="A30" s="8" t="e">
        <f>#REF!</f>
        <v>#REF!</v>
      </c>
      <c r="B30" s="12" t="e">
        <f>#REF!</f>
        <v>#REF!</v>
      </c>
      <c r="C30" s="10"/>
      <c r="D30" s="11"/>
      <c r="G30" t="s">
        <v>9</v>
      </c>
    </row>
    <row r="31" spans="1:7" ht="23.5">
      <c r="A31" s="8" t="e">
        <f>#REF!</f>
        <v>#REF!</v>
      </c>
      <c r="B31" s="12" t="e">
        <f>#REF!</f>
        <v>#REF!</v>
      </c>
      <c r="C31" s="10"/>
      <c r="D31" s="11"/>
      <c r="G31" t="s">
        <v>9</v>
      </c>
    </row>
    <row r="32" spans="1:7" ht="23.5">
      <c r="A32" s="8" t="e">
        <f>#REF!</f>
        <v>#REF!</v>
      </c>
      <c r="B32" s="12" t="e">
        <f>#REF!</f>
        <v>#REF!</v>
      </c>
      <c r="C32" s="10"/>
      <c r="D32" s="11"/>
      <c r="G32" t="s">
        <v>9</v>
      </c>
    </row>
    <row r="33" spans="1:7" ht="23.5">
      <c r="A33" s="8" t="e">
        <f>#REF!</f>
        <v>#REF!</v>
      </c>
      <c r="B33" s="12" t="e">
        <f>#REF!</f>
        <v>#REF!</v>
      </c>
      <c r="C33" s="10"/>
      <c r="D33" s="11"/>
      <c r="G33" t="s">
        <v>9</v>
      </c>
    </row>
    <row r="34" spans="1:7" ht="23.5">
      <c r="A34" s="8" t="e">
        <f>#REF!</f>
        <v>#REF!</v>
      </c>
      <c r="B34" s="12" t="e">
        <f>#REF!</f>
        <v>#REF!</v>
      </c>
      <c r="C34" s="10">
        <v>1000</v>
      </c>
      <c r="D34" s="11"/>
      <c r="G34" t="s">
        <v>9</v>
      </c>
    </row>
    <row r="35" spans="1:7" ht="23.5">
      <c r="A35" s="8" t="e">
        <f>#REF!</f>
        <v>#REF!</v>
      </c>
      <c r="B35" s="12" t="e">
        <f>#REF!</f>
        <v>#REF!</v>
      </c>
      <c r="C35" s="10"/>
      <c r="D35" s="11"/>
    </row>
    <row r="36" spans="1:7" ht="23.5">
      <c r="A36" s="8" t="e">
        <f>#REF!</f>
        <v>#REF!</v>
      </c>
      <c r="B36" s="12" t="e">
        <f>#REF!</f>
        <v>#REF!</v>
      </c>
      <c r="C36" s="10"/>
      <c r="D36" s="11"/>
      <c r="G36" t="s">
        <v>9</v>
      </c>
    </row>
    <row r="37" spans="1:7" ht="23.5">
      <c r="A37" s="8" t="e">
        <f>#REF!</f>
        <v>#REF!</v>
      </c>
      <c r="B37" s="12" t="e">
        <f>#REF!</f>
        <v>#REF!</v>
      </c>
      <c r="C37" s="10"/>
      <c r="D37" s="11"/>
      <c r="G37" t="s">
        <v>9</v>
      </c>
    </row>
    <row r="38" spans="1:7" ht="23.5">
      <c r="A38" s="8" t="e">
        <f>#REF!</f>
        <v>#REF!</v>
      </c>
      <c r="B38" s="12" t="e">
        <f>#REF!</f>
        <v>#REF!</v>
      </c>
      <c r="C38" s="10"/>
      <c r="D38" s="11"/>
      <c r="G38">
        <v>200</v>
      </c>
    </row>
    <row r="39" spans="1:7" ht="23.5">
      <c r="A39" s="8" t="e">
        <f>#REF!</f>
        <v>#REF!</v>
      </c>
      <c r="B39" s="12" t="e">
        <f>#REF!</f>
        <v>#REF!</v>
      </c>
      <c r="C39" s="10"/>
      <c r="D39" s="11"/>
      <c r="G39">
        <v>200</v>
      </c>
    </row>
    <row r="40" spans="1:7" ht="23.5">
      <c r="A40" s="8" t="e">
        <f>#REF!</f>
        <v>#REF!</v>
      </c>
      <c r="B40" s="12" t="e">
        <f>#REF!</f>
        <v>#REF!</v>
      </c>
      <c r="C40" s="10">
        <f>500</f>
        <v>500</v>
      </c>
      <c r="D40" s="11">
        <v>500</v>
      </c>
      <c r="E40" s="13" t="s">
        <v>10</v>
      </c>
      <c r="G40">
        <v>250</v>
      </c>
    </row>
    <row r="41" spans="1:7" ht="23.5">
      <c r="A41" s="8" t="e">
        <f>#REF!</f>
        <v>#REF!</v>
      </c>
      <c r="B41" s="12" t="e">
        <f>#REF!</f>
        <v>#REF!</v>
      </c>
      <c r="C41" s="10"/>
      <c r="D41" s="11"/>
      <c r="G41">
        <v>200</v>
      </c>
    </row>
    <row r="42" spans="1:7" ht="23.5">
      <c r="A42" s="8" t="e">
        <f>#REF!</f>
        <v>#REF!</v>
      </c>
      <c r="B42" s="12" t="e">
        <f>#REF!</f>
        <v>#REF!</v>
      </c>
      <c r="C42" s="10"/>
      <c r="D42" s="27">
        <v>500</v>
      </c>
      <c r="E42" t="s">
        <v>27</v>
      </c>
    </row>
    <row r="43" spans="1:7" ht="23.5">
      <c r="A43" s="8" t="e">
        <f>#REF!</f>
        <v>#REF!</v>
      </c>
      <c r="B43" s="12" t="e">
        <f>#REF!</f>
        <v>#REF!</v>
      </c>
      <c r="C43" s="10"/>
      <c r="D43" s="27">
        <v>500</v>
      </c>
      <c r="E43" t="s">
        <v>27</v>
      </c>
    </row>
    <row r="44" spans="1:7" ht="23.5">
      <c r="A44" s="8" t="e">
        <f>#REF!</f>
        <v>#REF!</v>
      </c>
      <c r="B44" s="12" t="e">
        <f>#REF!</f>
        <v>#REF!</v>
      </c>
      <c r="C44" s="10"/>
      <c r="D44" s="11"/>
    </row>
    <row r="45" spans="1:7" ht="23.5">
      <c r="A45" s="8" t="e">
        <f>#REF!</f>
        <v>#REF!</v>
      </c>
      <c r="B45" s="12" t="e">
        <f>#REF!</f>
        <v>#REF!</v>
      </c>
      <c r="C45" s="10">
        <f>300*4</f>
        <v>1200</v>
      </c>
      <c r="D45" s="11">
        <v>1200</v>
      </c>
      <c r="E45" s="13" t="s">
        <v>28</v>
      </c>
      <c r="G45">
        <v>300</v>
      </c>
    </row>
    <row r="46" spans="1:7" ht="23.5" hidden="1">
      <c r="A46" s="8" t="e">
        <f>#REF!</f>
        <v>#REF!</v>
      </c>
      <c r="B46" s="12" t="e">
        <f>#REF!</f>
        <v>#REF!</v>
      </c>
      <c r="C46" s="10"/>
      <c r="D46" s="11"/>
    </row>
    <row r="47" spans="1:7" ht="23.5" hidden="1">
      <c r="A47" s="8" t="e">
        <f>#REF!</f>
        <v>#REF!</v>
      </c>
      <c r="B47" s="12" t="e">
        <f>#REF!</f>
        <v>#REF!</v>
      </c>
      <c r="C47" s="10"/>
      <c r="D47" s="11"/>
    </row>
    <row r="48" spans="1:7" ht="23.5" hidden="1">
      <c r="A48" s="8" t="e">
        <f>#REF!</f>
        <v>#REF!</v>
      </c>
      <c r="B48" s="12" t="e">
        <f>#REF!</f>
        <v>#REF!</v>
      </c>
      <c r="C48" s="10"/>
      <c r="D48" s="11"/>
    </row>
    <row r="49" spans="1:7" ht="23.5" hidden="1">
      <c r="A49" s="8" t="e">
        <f>#REF!</f>
        <v>#REF!</v>
      </c>
      <c r="B49" s="12" t="e">
        <f>#REF!</f>
        <v>#REF!</v>
      </c>
      <c r="C49" s="10"/>
      <c r="D49" s="11"/>
    </row>
    <row r="50" spans="1:7" ht="23.5" hidden="1">
      <c r="A50" s="8" t="e">
        <f>#REF!</f>
        <v>#REF!</v>
      </c>
      <c r="B50" s="12" t="e">
        <f>#REF!</f>
        <v>#REF!</v>
      </c>
      <c r="C50" s="10"/>
      <c r="D50" s="11"/>
    </row>
    <row r="51" spans="1:7" ht="23.5" hidden="1">
      <c r="A51" s="8" t="e">
        <f>#REF!</f>
        <v>#REF!</v>
      </c>
      <c r="B51" s="12" t="e">
        <f>#REF!</f>
        <v>#REF!</v>
      </c>
      <c r="C51" s="10"/>
      <c r="D51" s="11"/>
    </row>
    <row r="52" spans="1:7" ht="23.5" hidden="1">
      <c r="A52" s="8" t="e">
        <f>#REF!</f>
        <v>#REF!</v>
      </c>
      <c r="B52" s="12" t="e">
        <f>#REF!</f>
        <v>#REF!</v>
      </c>
      <c r="C52" s="10"/>
      <c r="D52" s="11"/>
    </row>
    <row r="53" spans="1:7" ht="23.5" hidden="1">
      <c r="A53" s="8" t="e">
        <f>#REF!</f>
        <v>#REF!</v>
      </c>
      <c r="B53" s="12" t="e">
        <f>#REF!</f>
        <v>#REF!</v>
      </c>
      <c r="C53" s="10"/>
      <c r="D53" s="11"/>
    </row>
    <row r="54" spans="1:7" ht="23.5">
      <c r="A54" s="8" t="e">
        <f>#REF!</f>
        <v>#REF!</v>
      </c>
      <c r="B54" s="12" t="e">
        <f>#REF!</f>
        <v>#REF!</v>
      </c>
      <c r="C54" s="10"/>
      <c r="D54" s="11"/>
    </row>
    <row r="55" spans="1:7" ht="23.5">
      <c r="A55" s="8" t="e">
        <f>#REF!</f>
        <v>#REF!</v>
      </c>
      <c r="B55" s="12" t="e">
        <f>#REF!</f>
        <v>#REF!</v>
      </c>
      <c r="C55" s="10"/>
      <c r="D55" s="11"/>
    </row>
    <row r="56" spans="1:7" ht="23.5">
      <c r="A56" s="8" t="e">
        <f>#REF!</f>
        <v>#REF!</v>
      </c>
      <c r="B56" s="12" t="e">
        <f>#REF!</f>
        <v>#REF!</v>
      </c>
      <c r="C56" s="10"/>
      <c r="D56" s="11"/>
    </row>
    <row r="57" spans="1:7">
      <c r="A57" s="116" t="e">
        <f>#REF!</f>
        <v>#REF!</v>
      </c>
      <c r="B57" s="117"/>
      <c r="C57" s="117"/>
      <c r="D57" s="118"/>
    </row>
    <row r="58" spans="1:7" ht="23.5">
      <c r="A58" s="8" t="e">
        <f>#REF!</f>
        <v>#REF!</v>
      </c>
      <c r="B58" s="12" t="e">
        <f>#REF!</f>
        <v>#REF!</v>
      </c>
      <c r="C58" s="10">
        <f>230*2</f>
        <v>460</v>
      </c>
      <c r="D58" s="11"/>
      <c r="G58">
        <v>230</v>
      </c>
    </row>
    <row r="59" spans="1:7" ht="23.5">
      <c r="A59" s="8" t="e">
        <f>#REF!</f>
        <v>#REF!</v>
      </c>
      <c r="B59" s="12" t="e">
        <f>#REF!</f>
        <v>#REF!</v>
      </c>
      <c r="C59" s="10"/>
      <c r="D59" s="11"/>
      <c r="G59">
        <v>180</v>
      </c>
    </row>
    <row r="60" spans="1:7" ht="23.5">
      <c r="A60" s="8" t="e">
        <f>#REF!</f>
        <v>#REF!</v>
      </c>
      <c r="B60" s="12" t="e">
        <f>#REF!</f>
        <v>#REF!</v>
      </c>
      <c r="C60" s="10"/>
      <c r="D60" s="11"/>
      <c r="G60">
        <v>180</v>
      </c>
    </row>
    <row r="61" spans="1:7" ht="23.5">
      <c r="A61" s="8" t="e">
        <f>#REF!</f>
        <v>#REF!</v>
      </c>
      <c r="B61" s="12" t="e">
        <f>#REF!</f>
        <v>#REF!</v>
      </c>
      <c r="C61" s="10">
        <f>380</f>
        <v>380</v>
      </c>
      <c r="D61" s="11">
        <v>240</v>
      </c>
      <c r="G61">
        <v>170</v>
      </c>
    </row>
    <row r="62" spans="1:7" ht="23.5">
      <c r="A62" s="8" t="e">
        <f>#REF!</f>
        <v>#REF!</v>
      </c>
      <c r="B62" s="12" t="e">
        <f>#REF!</f>
        <v>#REF!</v>
      </c>
      <c r="C62" s="10">
        <v>380</v>
      </c>
      <c r="D62" s="11">
        <v>240</v>
      </c>
      <c r="G62">
        <v>170</v>
      </c>
    </row>
    <row r="63" spans="1:7" ht="23.5">
      <c r="A63" s="8" t="e">
        <f>#REF!</f>
        <v>#REF!</v>
      </c>
      <c r="B63" s="12" t="e">
        <f>#REF!</f>
        <v>#REF!</v>
      </c>
      <c r="C63" s="10"/>
      <c r="D63" s="11"/>
      <c r="G63">
        <v>170</v>
      </c>
    </row>
    <row r="64" spans="1:7" ht="23.5">
      <c r="A64" s="8" t="e">
        <f>#REF!</f>
        <v>#REF!</v>
      </c>
      <c r="B64" s="12" t="e">
        <f>#REF!</f>
        <v>#REF!</v>
      </c>
      <c r="C64" s="10"/>
      <c r="D64" s="11"/>
      <c r="G64">
        <v>230</v>
      </c>
    </row>
    <row r="65" spans="1:7" ht="23.5">
      <c r="A65" s="8" t="e">
        <f>#REF!</f>
        <v>#REF!</v>
      </c>
      <c r="B65" s="12" t="e">
        <f>#REF!</f>
        <v>#REF!</v>
      </c>
      <c r="C65" s="10"/>
      <c r="D65" s="11"/>
      <c r="G65">
        <v>180</v>
      </c>
    </row>
    <row r="66" spans="1:7" ht="23.5">
      <c r="A66" s="8" t="e">
        <f>#REF!</f>
        <v>#REF!</v>
      </c>
      <c r="B66" s="12" t="e">
        <f>#REF!</f>
        <v>#REF!</v>
      </c>
      <c r="C66" s="10"/>
      <c r="D66" s="11"/>
      <c r="G66">
        <v>180</v>
      </c>
    </row>
    <row r="67" spans="1:7" ht="23.5">
      <c r="A67" s="8" t="e">
        <f>#REF!</f>
        <v>#REF!</v>
      </c>
      <c r="B67" s="12" t="e">
        <f>#REF!</f>
        <v>#REF!</v>
      </c>
      <c r="C67" s="10"/>
      <c r="D67" s="11"/>
      <c r="G67">
        <v>180</v>
      </c>
    </row>
    <row r="68" spans="1:7" ht="23.5">
      <c r="A68" s="8" t="e">
        <f>#REF!</f>
        <v>#REF!</v>
      </c>
      <c r="B68" s="12" t="e">
        <f>#REF!</f>
        <v>#REF!</v>
      </c>
      <c r="C68" s="10"/>
      <c r="D68" s="11"/>
      <c r="G68">
        <v>180</v>
      </c>
    </row>
    <row r="69" spans="1:7" ht="23.5">
      <c r="A69" s="8" t="e">
        <f>#REF!</f>
        <v>#REF!</v>
      </c>
      <c r="B69" s="12" t="e">
        <f>#REF!</f>
        <v>#REF!</v>
      </c>
      <c r="C69" s="10"/>
      <c r="D69" s="11"/>
      <c r="G69">
        <v>180</v>
      </c>
    </row>
    <row r="70" spans="1:7" ht="23.5">
      <c r="A70" s="8" t="e">
        <f>#REF!</f>
        <v>#REF!</v>
      </c>
      <c r="B70" s="12" t="e">
        <f>#REF!</f>
        <v>#REF!</v>
      </c>
      <c r="C70" s="10"/>
      <c r="D70" s="11"/>
      <c r="G70">
        <v>180</v>
      </c>
    </row>
    <row r="71" spans="1:7" ht="23.5">
      <c r="A71" s="8" t="e">
        <f>#REF!</f>
        <v>#REF!</v>
      </c>
      <c r="B71" s="12" t="e">
        <f>#REF!</f>
        <v>#REF!</v>
      </c>
      <c r="C71" s="10"/>
      <c r="D71" s="11"/>
    </row>
    <row r="72" spans="1:7" ht="23.5">
      <c r="A72" s="8" t="e">
        <f>#REF!</f>
        <v>#REF!</v>
      </c>
      <c r="B72" s="12" t="e">
        <f>#REF!</f>
        <v>#REF!</v>
      </c>
      <c r="C72" s="10"/>
      <c r="D72" s="11"/>
    </row>
    <row r="73" spans="1:7">
      <c r="A73" s="116" t="e">
        <f>#REF!</f>
        <v>#REF!</v>
      </c>
      <c r="B73" s="117"/>
      <c r="C73" s="117"/>
      <c r="D73" s="118"/>
    </row>
    <row r="74" spans="1:7" ht="23.5">
      <c r="A74" s="8" t="e">
        <f>#REF!</f>
        <v>#REF!</v>
      </c>
      <c r="B74" s="12" t="e">
        <f>#REF!</f>
        <v>#REF!</v>
      </c>
      <c r="C74" s="10">
        <f>900*2</f>
        <v>1800</v>
      </c>
      <c r="D74" s="11">
        <v>2000</v>
      </c>
      <c r="G74">
        <v>900</v>
      </c>
    </row>
    <row r="75" spans="1:7" ht="23.5">
      <c r="A75" s="8" t="e">
        <f>#REF!</f>
        <v>#REF!</v>
      </c>
      <c r="B75" s="12" t="e">
        <f>#REF!</f>
        <v>#REF!</v>
      </c>
      <c r="C75" s="10"/>
      <c r="D75" s="11"/>
      <c r="G75">
        <v>700</v>
      </c>
    </row>
    <row r="76" spans="1:7" ht="23.5">
      <c r="A76" s="8" t="e">
        <f>#REF!</f>
        <v>#REF!</v>
      </c>
      <c r="B76" s="12" t="e">
        <f>#REF!</f>
        <v>#REF!</v>
      </c>
      <c r="C76" s="10"/>
      <c r="D76" s="11">
        <v>2000</v>
      </c>
      <c r="G76">
        <v>900</v>
      </c>
    </row>
    <row r="77" spans="1:7" ht="23.5">
      <c r="A77" s="8" t="e">
        <f>#REF!</f>
        <v>#REF!</v>
      </c>
      <c r="B77" s="12" t="e">
        <f>#REF!</f>
        <v>#REF!</v>
      </c>
      <c r="C77" s="10">
        <f>600*6</f>
        <v>3600</v>
      </c>
      <c r="D77" s="11">
        <v>2000</v>
      </c>
      <c r="E77" s="13" t="s">
        <v>25</v>
      </c>
      <c r="F77" t="s">
        <v>26</v>
      </c>
      <c r="G77">
        <v>600</v>
      </c>
    </row>
    <row r="78" spans="1:7" ht="23.5" hidden="1">
      <c r="A78" s="8" t="e">
        <f>#REF!</f>
        <v>#REF!</v>
      </c>
      <c r="B78" s="12" t="e">
        <f>#REF!</f>
        <v>#REF!</v>
      </c>
      <c r="C78" s="10"/>
      <c r="D78" s="11"/>
      <c r="G78" t="s">
        <v>9</v>
      </c>
    </row>
    <row r="79" spans="1:7" ht="23.5" hidden="1">
      <c r="A79" s="8" t="e">
        <f>#REF!</f>
        <v>#REF!</v>
      </c>
      <c r="B79" s="12" t="e">
        <f>#REF!</f>
        <v>#REF!</v>
      </c>
      <c r="C79" s="10"/>
      <c r="D79" s="11"/>
      <c r="G79">
        <v>900</v>
      </c>
    </row>
    <row r="80" spans="1:7" ht="23.5" hidden="1">
      <c r="A80" s="8" t="e">
        <f>#REF!</f>
        <v>#REF!</v>
      </c>
      <c r="B80" s="12" t="e">
        <f>#REF!</f>
        <v>#REF!</v>
      </c>
      <c r="C80" s="10"/>
      <c r="D80" s="11"/>
      <c r="G80">
        <v>1050</v>
      </c>
    </row>
    <row r="81" spans="1:7" ht="23.5" hidden="1">
      <c r="A81" s="8" t="e">
        <f>#REF!</f>
        <v>#REF!</v>
      </c>
      <c r="B81" s="12" t="e">
        <f>#REF!</f>
        <v>#REF!</v>
      </c>
      <c r="C81" s="10"/>
      <c r="D81" s="11"/>
      <c r="G81">
        <v>1050</v>
      </c>
    </row>
    <row r="82" spans="1:7" ht="23.5" hidden="1">
      <c r="A82" s="8" t="e">
        <f>#REF!</f>
        <v>#REF!</v>
      </c>
      <c r="B82" s="12" t="e">
        <f>#REF!</f>
        <v>#REF!</v>
      </c>
      <c r="C82" s="10"/>
      <c r="D82" s="11"/>
      <c r="G82">
        <v>470</v>
      </c>
    </row>
    <row r="83" spans="1:7" ht="23.5" hidden="1">
      <c r="A83" s="8" t="e">
        <f>#REF!</f>
        <v>#REF!</v>
      </c>
      <c r="B83" s="12" t="e">
        <f>#REF!</f>
        <v>#REF!</v>
      </c>
      <c r="C83" s="10"/>
      <c r="D83" s="11"/>
      <c r="G83">
        <v>300</v>
      </c>
    </row>
    <row r="84" spans="1:7" ht="23.5" hidden="1">
      <c r="A84" s="8" t="e">
        <f>#REF!</f>
        <v>#REF!</v>
      </c>
      <c r="B84" s="12" t="e">
        <f>#REF!</f>
        <v>#REF!</v>
      </c>
      <c r="C84" s="10"/>
      <c r="D84" s="11"/>
      <c r="G84">
        <v>1886</v>
      </c>
    </row>
    <row r="85" spans="1:7" ht="23.5">
      <c r="A85" s="8" t="e">
        <f>#REF!</f>
        <v>#REF!</v>
      </c>
      <c r="B85" s="12" t="e">
        <f>#REF!</f>
        <v>#REF!</v>
      </c>
      <c r="C85" s="10">
        <f>500*2</f>
        <v>1000</v>
      </c>
      <c r="D85" s="11">
        <v>1008</v>
      </c>
      <c r="G85">
        <v>420</v>
      </c>
    </row>
    <row r="86" spans="1:7" ht="23.5">
      <c r="A86" s="8" t="e">
        <f>#REF!</f>
        <v>#REF!</v>
      </c>
      <c r="B86" s="12" t="e">
        <f>#REF!</f>
        <v>#REF!</v>
      </c>
      <c r="C86" s="10"/>
      <c r="D86" s="11"/>
      <c r="G86">
        <v>560</v>
      </c>
    </row>
    <row r="87" spans="1:7" ht="23.5">
      <c r="A87" s="8" t="e">
        <f>#REF!</f>
        <v>#REF!</v>
      </c>
      <c r="B87" s="12" t="e">
        <f>#REF!</f>
        <v>#REF!</v>
      </c>
      <c r="C87" s="10"/>
      <c r="D87" s="11"/>
    </row>
    <row r="88" spans="1:7" ht="23.5">
      <c r="A88" s="8" t="e">
        <f>#REF!</f>
        <v>#REF!</v>
      </c>
      <c r="B88" s="12" t="e">
        <f>#REF!</f>
        <v>#REF!</v>
      </c>
      <c r="C88" s="10"/>
      <c r="D88" s="11"/>
    </row>
    <row r="89" spans="1:7">
      <c r="A89" s="116" t="e">
        <f>#REF!</f>
        <v>#REF!</v>
      </c>
      <c r="B89" s="117"/>
      <c r="C89" s="117"/>
      <c r="D89" s="118"/>
    </row>
    <row r="90" spans="1:7" ht="23.5">
      <c r="A90" s="8" t="e">
        <f>#REF!</f>
        <v>#REF!</v>
      </c>
      <c r="B90" s="12" t="e">
        <f>#REF!</f>
        <v>#REF!</v>
      </c>
      <c r="C90" s="10"/>
      <c r="D90" s="11">
        <v>1000</v>
      </c>
      <c r="G90">
        <v>400</v>
      </c>
    </row>
    <row r="91" spans="1:7" ht="23.5">
      <c r="A91" s="8" t="e">
        <f>#REF!</f>
        <v>#REF!</v>
      </c>
      <c r="B91" s="12" t="e">
        <f>#REF!</f>
        <v>#REF!</v>
      </c>
      <c r="C91" s="10"/>
      <c r="D91" s="11"/>
    </row>
    <row r="92" spans="1:7" ht="23.5">
      <c r="A92" s="8" t="e">
        <f>#REF!</f>
        <v>#REF!</v>
      </c>
      <c r="B92" s="12" t="e">
        <f>#REF!</f>
        <v>#REF!</v>
      </c>
      <c r="C92" s="10"/>
      <c r="D92" s="11"/>
    </row>
    <row r="93" spans="1:7" ht="23.5">
      <c r="A93" s="8" t="e">
        <f>#REF!</f>
        <v>#REF!</v>
      </c>
      <c r="B93" s="12" t="e">
        <f>#REF!</f>
        <v>#REF!</v>
      </c>
      <c r="C93" s="10"/>
      <c r="D93" s="11"/>
    </row>
    <row r="94" spans="1:7" ht="23.5">
      <c r="A94" s="8" t="e">
        <f>#REF!</f>
        <v>#REF!</v>
      </c>
      <c r="B94" s="12" t="e">
        <f>#REF!</f>
        <v>#REF!</v>
      </c>
      <c r="C94" s="10"/>
      <c r="D94" s="11"/>
    </row>
    <row r="95" spans="1:7" ht="23.5">
      <c r="A95" s="8" t="e">
        <f>#REF!</f>
        <v>#REF!</v>
      </c>
      <c r="B95" s="12" t="e">
        <f>#REF!</f>
        <v>#REF!</v>
      </c>
      <c r="C95" s="10"/>
      <c r="D95" s="11"/>
    </row>
    <row r="96" spans="1:7">
      <c r="A96" s="116" t="e">
        <f>#REF!</f>
        <v>#REF!</v>
      </c>
      <c r="B96" s="117"/>
      <c r="C96" s="117"/>
      <c r="D96" s="118"/>
    </row>
    <row r="97" spans="1:7">
      <c r="A97" s="8" t="e">
        <f>#REF!</f>
        <v>#REF!</v>
      </c>
      <c r="B97" s="12" t="e">
        <f>#REF!</f>
        <v>#REF!</v>
      </c>
      <c r="C97" s="14"/>
      <c r="D97" s="15"/>
      <c r="G97">
        <v>1150</v>
      </c>
    </row>
    <row r="98" spans="1:7" ht="23.5">
      <c r="A98" s="8" t="e">
        <f>#REF!</f>
        <v>#REF!</v>
      </c>
      <c r="B98" s="12" t="e">
        <f>#REF!</f>
        <v>#REF!</v>
      </c>
      <c r="C98" s="10"/>
      <c r="D98" s="11">
        <v>5000</v>
      </c>
      <c r="G98">
        <v>1886</v>
      </c>
    </row>
    <row r="99" spans="1:7" hidden="1">
      <c r="A99" s="116" t="e">
        <f>#REF!</f>
        <v>#REF!</v>
      </c>
      <c r="B99" s="117"/>
      <c r="C99" s="117"/>
      <c r="D99" s="118"/>
    </row>
    <row r="100" spans="1:7" hidden="1">
      <c r="A100" s="8" t="e">
        <f>#REF!</f>
        <v>#REF!</v>
      </c>
      <c r="B100" s="12" t="e">
        <f>#REF!</f>
        <v>#REF!</v>
      </c>
      <c r="C100" s="14"/>
      <c r="D100" s="15"/>
    </row>
    <row r="101" spans="1:7" hidden="1">
      <c r="A101" s="8" t="e">
        <f>#REF!</f>
        <v>#REF!</v>
      </c>
      <c r="B101" s="12" t="e">
        <f>#REF!</f>
        <v>#REF!</v>
      </c>
      <c r="C101" s="14"/>
      <c r="D101" s="15"/>
    </row>
    <row r="102" spans="1:7" hidden="1">
      <c r="A102" s="8" t="e">
        <f>#REF!</f>
        <v>#REF!</v>
      </c>
      <c r="B102" s="12" t="e">
        <f>#REF!</f>
        <v>#REF!</v>
      </c>
      <c r="C102" s="14"/>
      <c r="D102" s="15"/>
    </row>
    <row r="103" spans="1:7" hidden="1">
      <c r="A103" s="8" t="e">
        <f>#REF!</f>
        <v>#REF!</v>
      </c>
      <c r="B103" s="12" t="e">
        <f>#REF!</f>
        <v>#REF!</v>
      </c>
      <c r="C103" s="14"/>
      <c r="D103" s="15"/>
    </row>
    <row r="104" spans="1:7" hidden="1">
      <c r="A104" s="8" t="e">
        <f>#REF!</f>
        <v>#REF!</v>
      </c>
      <c r="B104" s="12" t="e">
        <f>#REF!</f>
        <v>#REF!</v>
      </c>
      <c r="C104" s="14"/>
      <c r="D104" s="15"/>
    </row>
    <row r="105" spans="1:7" hidden="1">
      <c r="A105" s="8" t="e">
        <f>#REF!</f>
        <v>#REF!</v>
      </c>
      <c r="B105" s="12" t="e">
        <f>#REF!</f>
        <v>#REF!</v>
      </c>
      <c r="C105" s="14"/>
      <c r="D105" s="15"/>
    </row>
    <row r="106" spans="1:7" hidden="1">
      <c r="A106" s="8" t="e">
        <f>#REF!</f>
        <v>#REF!</v>
      </c>
      <c r="B106" s="12" t="e">
        <f>#REF!</f>
        <v>#REF!</v>
      </c>
      <c r="C106" s="14"/>
      <c r="D106" s="15"/>
    </row>
    <row r="107" spans="1:7" hidden="1">
      <c r="A107" s="8" t="e">
        <f>#REF!</f>
        <v>#REF!</v>
      </c>
      <c r="B107" s="12" t="e">
        <f>#REF!</f>
        <v>#REF!</v>
      </c>
      <c r="C107" s="14"/>
      <c r="D107" s="15"/>
    </row>
    <row r="108" spans="1:7" hidden="1">
      <c r="A108" s="8" t="e">
        <f>#REF!</f>
        <v>#REF!</v>
      </c>
      <c r="B108" s="12" t="e">
        <f>#REF!</f>
        <v>#REF!</v>
      </c>
      <c r="C108" s="14"/>
      <c r="D108" s="15"/>
    </row>
    <row r="109" spans="1:7" hidden="1">
      <c r="A109" s="8" t="e">
        <f>#REF!</f>
        <v>#REF!</v>
      </c>
      <c r="B109" s="12" t="e">
        <f>#REF!</f>
        <v>#REF!</v>
      </c>
      <c r="C109" s="14"/>
      <c r="D109" s="15"/>
    </row>
    <row r="110" spans="1:7" hidden="1">
      <c r="A110" s="8" t="e">
        <f>#REF!</f>
        <v>#REF!</v>
      </c>
      <c r="B110" s="12" t="e">
        <f>#REF!</f>
        <v>#REF!</v>
      </c>
      <c r="C110" s="14"/>
      <c r="D110" s="15"/>
    </row>
    <row r="111" spans="1:7" hidden="1">
      <c r="A111" s="8" t="e">
        <f>#REF!</f>
        <v>#REF!</v>
      </c>
      <c r="B111" s="12" t="e">
        <f>#REF!</f>
        <v>#REF!</v>
      </c>
      <c r="C111" s="14"/>
      <c r="D111" s="15"/>
    </row>
    <row r="112" spans="1:7" hidden="1">
      <c r="A112" s="116" t="e">
        <f>#REF!</f>
        <v>#REF!</v>
      </c>
      <c r="B112" s="117"/>
      <c r="C112" s="117"/>
      <c r="D112" s="118"/>
    </row>
    <row r="113" spans="1:4" hidden="1">
      <c r="A113" s="8" t="e">
        <f>#REF!</f>
        <v>#REF!</v>
      </c>
      <c r="B113" s="12" t="e">
        <f>#REF!</f>
        <v>#REF!</v>
      </c>
      <c r="C113" s="14"/>
      <c r="D113" s="15"/>
    </row>
    <row r="114" spans="1:4" hidden="1">
      <c r="A114" s="16"/>
      <c r="B114" s="14"/>
      <c r="C114" s="14"/>
      <c r="D114" s="15"/>
    </row>
    <row r="115" spans="1:4" hidden="1">
      <c r="A115" s="116" t="e">
        <f>#REF!</f>
        <v>#REF!</v>
      </c>
      <c r="B115" s="117"/>
      <c r="C115" s="117"/>
      <c r="D115" s="118"/>
    </row>
    <row r="116" spans="1:4" hidden="1">
      <c r="A116" s="8" t="e">
        <f>#REF!</f>
        <v>#REF!</v>
      </c>
      <c r="B116" s="12" t="e">
        <f>#REF!</f>
        <v>#REF!</v>
      </c>
      <c r="C116" s="14"/>
      <c r="D116" s="15"/>
    </row>
    <row r="117" spans="1:4" hidden="1">
      <c r="A117" s="8" t="e">
        <f>#REF!</f>
        <v>#REF!</v>
      </c>
      <c r="B117" s="12" t="e">
        <f>#REF!</f>
        <v>#REF!</v>
      </c>
      <c r="C117" s="14"/>
      <c r="D117" s="15"/>
    </row>
    <row r="118" spans="1:4" hidden="1">
      <c r="A118" s="8" t="e">
        <f>#REF!</f>
        <v>#REF!</v>
      </c>
      <c r="B118" s="12" t="e">
        <f>#REF!</f>
        <v>#REF!</v>
      </c>
      <c r="C118" s="14"/>
      <c r="D118" s="15"/>
    </row>
    <row r="119" spans="1:4" hidden="1">
      <c r="A119" s="8" t="e">
        <f>#REF!</f>
        <v>#REF!</v>
      </c>
      <c r="B119" s="12" t="e">
        <f>#REF!</f>
        <v>#REF!</v>
      </c>
      <c r="C119" s="14"/>
      <c r="D119" s="15"/>
    </row>
    <row r="120" spans="1:4" hidden="1">
      <c r="A120" s="121" t="s">
        <v>11</v>
      </c>
      <c r="B120" s="122"/>
      <c r="C120" s="122"/>
      <c r="D120" s="123"/>
    </row>
    <row r="121" spans="1:4" ht="24" thickBot="1">
      <c r="A121" s="17" t="s">
        <v>12</v>
      </c>
      <c r="B121" s="18"/>
      <c r="C121" s="10"/>
      <c r="D121" s="11">
        <v>2000</v>
      </c>
    </row>
    <row r="123" spans="1:4">
      <c r="A123" s="121" t="s">
        <v>13</v>
      </c>
      <c r="B123" s="122"/>
      <c r="C123" s="122"/>
      <c r="D123" s="123"/>
    </row>
    <row r="124" spans="1:4" ht="15" thickBot="1">
      <c r="A124" s="17" t="s">
        <v>17</v>
      </c>
      <c r="B124" s="18"/>
      <c r="C124" s="19"/>
      <c r="D124" s="20" t="s">
        <v>18</v>
      </c>
    </row>
    <row r="125" spans="1:4" ht="15" thickBot="1">
      <c r="A125" s="17" t="s">
        <v>19</v>
      </c>
      <c r="B125" s="18"/>
      <c r="C125" s="19"/>
      <c r="D125" s="20"/>
    </row>
    <row r="126" spans="1:4" ht="15" thickBot="1">
      <c r="A126" s="17" t="s">
        <v>20</v>
      </c>
      <c r="B126" s="18"/>
      <c r="C126" s="19"/>
      <c r="D126" s="20"/>
    </row>
    <row r="127" spans="1:4" ht="15" thickBot="1">
      <c r="A127" s="17"/>
      <c r="B127" s="18"/>
      <c r="C127" s="19"/>
      <c r="D127" s="20"/>
    </row>
    <row r="128" spans="1:4">
      <c r="A128" s="121" t="s">
        <v>14</v>
      </c>
      <c r="B128" s="122"/>
      <c r="C128" s="122"/>
      <c r="D128" s="123"/>
    </row>
    <row r="129" spans="1:4" ht="24" thickBot="1">
      <c r="A129" s="17" t="s">
        <v>16</v>
      </c>
      <c r="B129" s="18"/>
      <c r="C129" s="11"/>
      <c r="D129" s="11"/>
    </row>
    <row r="130" spans="1:4" ht="24" thickBot="1">
      <c r="A130" s="17" t="s">
        <v>21</v>
      </c>
      <c r="B130" s="18" t="s">
        <v>22</v>
      </c>
      <c r="C130" s="11"/>
      <c r="D130" s="11"/>
    </row>
    <row r="131" spans="1:4" ht="24" thickBot="1">
      <c r="A131" s="17"/>
      <c r="B131" s="18"/>
      <c r="C131" s="11"/>
      <c r="D131" s="11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43700</v>
      </c>
      <c r="D134" s="26">
        <f>SUM(D4:D133)</f>
        <v>39868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  <pageSetup scale="4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3C0A5-26B1-4B67-BF73-F292D4FC371D}">
  <dimension ref="A1:G136"/>
  <sheetViews>
    <sheetView topLeftCell="A33" workbookViewId="0">
      <selection activeCell="D42" sqref="D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500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f>4*120</f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3000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0">
        <v>500</v>
      </c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34876</v>
      </c>
      <c r="D136" s="26">
        <f>SUM(D4:D135)</f>
        <v>44200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31435-B930-4DF5-81E0-034DA0DA5B0A}">
  <dimension ref="A1:G136"/>
  <sheetViews>
    <sheetView topLeftCell="A31" workbookViewId="0">
      <selection activeCell="D40" sqref="D4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500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160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0">
        <v>500</v>
      </c>
      <c r="D131" s="10"/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35376</v>
      </c>
      <c r="D136" s="26">
        <f>SUM(D4:D135)</f>
        <v>44460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5348C-93DF-4F54-BE82-2D4A6EDDDDEC}">
  <dimension ref="A1:G136"/>
  <sheetViews>
    <sheetView topLeftCell="A106" workbookViewId="0">
      <selection activeCell="D131" sqref="D1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/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600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1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11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11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4" thickBot="1">
      <c r="A123" s="17" t="s">
        <v>12</v>
      </c>
      <c r="B123" s="18"/>
      <c r="C123" s="10"/>
      <c r="D123" s="11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4" hidden="1" thickBot="1">
      <c r="A127" s="17" t="s">
        <v>224</v>
      </c>
      <c r="B127" s="18"/>
      <c r="C127" s="19"/>
      <c r="D127" s="11"/>
      <c r="E127" s="43"/>
    </row>
    <row r="128" spans="1:5" ht="24" thickBot="1">
      <c r="A128" s="17" t="s">
        <v>238</v>
      </c>
      <c r="B128" s="18"/>
      <c r="C128" s="19"/>
      <c r="D128" s="11"/>
      <c r="E128" s="43"/>
    </row>
    <row r="129" spans="1:5" ht="21.5" hidden="1" thickBot="1">
      <c r="A129" s="17"/>
      <c r="B129" s="18"/>
      <c r="C129" s="19"/>
      <c r="D129" s="20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4" thickBot="1">
      <c r="A131" s="17" t="s">
        <v>221</v>
      </c>
      <c r="B131" s="18" t="s">
        <v>254</v>
      </c>
      <c r="C131" s="10"/>
      <c r="D131" s="10">
        <v>500</v>
      </c>
      <c r="E131" s="43"/>
    </row>
    <row r="132" spans="1:5" ht="24" thickBot="1">
      <c r="A132" s="17" t="s">
        <v>221</v>
      </c>
      <c r="B132" s="18" t="s">
        <v>222</v>
      </c>
      <c r="C132" s="10"/>
      <c r="D132" s="10"/>
      <c r="E132" s="43"/>
    </row>
    <row r="133" spans="1:5" ht="24" thickBot="1">
      <c r="A133" s="17"/>
      <c r="B133" s="18"/>
      <c r="C133" s="14"/>
      <c r="D133" s="10"/>
      <c r="E133" s="43"/>
    </row>
    <row r="134" spans="1:5" ht="24" thickBot="1">
      <c r="A134" s="17" t="s">
        <v>260</v>
      </c>
      <c r="B134" s="18" t="s">
        <v>241</v>
      </c>
      <c r="C134" s="14"/>
      <c r="D134" s="10"/>
      <c r="E134" s="43"/>
    </row>
    <row r="135" spans="1:5" ht="23.5">
      <c r="A135" s="21" t="s">
        <v>240</v>
      </c>
      <c r="B135" s="2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34516</v>
      </c>
      <c r="D136" s="26">
        <f>SUM(D4:D135)</f>
        <v>46620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0D66A-966E-4CB1-A003-13318698D332}">
  <dimension ref="A1:G136"/>
  <sheetViews>
    <sheetView topLeftCell="A128" workbookViewId="0">
      <selection activeCell="D133" sqref="D1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27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27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27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27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27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27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27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27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27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27">
        <v>160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27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27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240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240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>
        <v>2000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34876</v>
      </c>
      <c r="D136" s="26">
        <f>SUM(D4:D135)</f>
        <v>48764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A595D-BFF4-4E85-A643-8DE6C44E010E}">
  <dimension ref="A1:G136"/>
  <sheetViews>
    <sheetView topLeftCell="A122" workbookViewId="0">
      <selection activeCell="F135" sqref="F1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360</v>
      </c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38148</v>
      </c>
      <c r="D136" s="26">
        <f>SUM(D4:D135)</f>
        <v>46586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79C18-8540-4599-A655-48827736B689}">
  <dimension ref="A1:G136"/>
  <sheetViews>
    <sheetView topLeftCell="A119" workbookViewId="0">
      <selection activeCell="E125" sqref="E12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2000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37788</v>
      </c>
      <c r="D136" s="26">
        <f>SUM(D4:D135)</f>
        <v>48586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5FFA9-5A3C-481C-9077-3E014A894F9C}">
  <dimension ref="A1:G136"/>
  <sheetViews>
    <sheetView workbookViewId="0">
      <selection activeCell="E148" sqref="E14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f>340+340</f>
        <v>680</v>
      </c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f>360+360</f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240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560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1"/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v>800</v>
      </c>
      <c r="D120" s="27">
        <v>800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3700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37788</v>
      </c>
      <c r="D136" s="26">
        <f>SUM(D4:D135)</f>
        <v>50286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EC07A-61AF-4E16-96CA-45F1A51FC234}">
  <dimension ref="A1:G136"/>
  <sheetViews>
    <sheetView workbookViewId="0">
      <selection activeCell="D132" sqref="D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1000</v>
      </c>
      <c r="E66" s="43" t="s">
        <v>274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1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27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900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39888</v>
      </c>
      <c r="D136" s="26">
        <f>SUM(D4:D135)</f>
        <v>47186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23A0-38E4-4603-B76D-6A66932D6009}">
  <dimension ref="A1:G136"/>
  <sheetViews>
    <sheetView topLeftCell="A123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1000</v>
      </c>
      <c r="D28" s="11">
        <v>1000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1200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600</v>
      </c>
      <c r="D58" s="11">
        <v>600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1000</v>
      </c>
      <c r="E66" s="43" t="s">
        <v>274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27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1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1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1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27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27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>
        <v>900</v>
      </c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38988</v>
      </c>
      <c r="D136" s="26">
        <f>SUM(D4:D135)</f>
        <v>48086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A8E0E-B3FD-44A8-8986-7B46AD48D890}">
  <dimension ref="A1:G136"/>
  <sheetViews>
    <sheetView topLeftCell="A42" workbookViewId="0">
      <selection activeCell="C33" sqref="C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300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600</v>
      </c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1000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>
        <v>400</v>
      </c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39888</v>
      </c>
      <c r="D136" s="26">
        <f>SUM(D4:D135)</f>
        <v>52010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F9881-E7CE-4C7B-9F39-1A6594295219}">
  <sheetPr>
    <pageSetUpPr fitToPage="1"/>
  </sheetPr>
  <dimension ref="A1:G134"/>
  <sheetViews>
    <sheetView topLeftCell="A13" workbookViewId="0">
      <selection activeCell="A7" sqref="A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1796875" customWidth="1"/>
  </cols>
  <sheetData>
    <row r="1" spans="1:7" ht="18" customHeight="1">
      <c r="A1" s="119" t="s">
        <v>0</v>
      </c>
      <c r="B1" s="120"/>
      <c r="C1" s="120"/>
      <c r="D1" s="1" t="s">
        <v>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8" t="e">
        <f>#REF!</f>
        <v>#REF!</v>
      </c>
      <c r="B4" s="9" t="e">
        <f>#REF!</f>
        <v>#REF!</v>
      </c>
      <c r="C4" s="10">
        <f>1050*4</f>
        <v>4200</v>
      </c>
      <c r="D4" s="11">
        <v>4000</v>
      </c>
      <c r="G4">
        <v>1050</v>
      </c>
    </row>
    <row r="5" spans="1:7" ht="23.5">
      <c r="A5" s="8" t="e">
        <f>#REF!</f>
        <v>#REF!</v>
      </c>
      <c r="B5" s="9" t="e">
        <f>#REF!</f>
        <v>#REF!</v>
      </c>
      <c r="C5" s="10">
        <v>4200</v>
      </c>
      <c r="D5" s="11">
        <v>4000</v>
      </c>
      <c r="G5">
        <v>1050</v>
      </c>
    </row>
    <row r="6" spans="1:7" ht="23.5">
      <c r="A6" s="8" t="e">
        <f>#REF!</f>
        <v>#REF!</v>
      </c>
      <c r="B6" s="9" t="e">
        <f>#REF!</f>
        <v>#REF!</v>
      </c>
      <c r="C6" s="10">
        <f>622*2</f>
        <v>1244</v>
      </c>
      <c r="D6" s="11">
        <v>1200</v>
      </c>
      <c r="G6">
        <v>622</v>
      </c>
    </row>
    <row r="7" spans="1:7" ht="23.5">
      <c r="A7" s="8" t="e">
        <f>#REF!</f>
        <v>#REF!</v>
      </c>
      <c r="B7" s="9" t="e">
        <f>#REF!</f>
        <v>#REF!</v>
      </c>
      <c r="C7" s="10">
        <f>462*4</f>
        <v>1848</v>
      </c>
      <c r="D7" s="11">
        <v>2000</v>
      </c>
      <c r="G7">
        <v>462</v>
      </c>
    </row>
    <row r="8" spans="1:7" ht="23.5">
      <c r="A8" s="8" t="e">
        <f>#REF!</f>
        <v>#REF!</v>
      </c>
      <c r="B8" s="9" t="e">
        <f>#REF!</f>
        <v>#REF!</v>
      </c>
      <c r="C8" s="10"/>
      <c r="D8" s="11"/>
    </row>
    <row r="9" spans="1:7" ht="23.5">
      <c r="A9" s="8" t="e">
        <f>#REF!</f>
        <v>#REF!</v>
      </c>
      <c r="B9" s="9" t="e">
        <f>#REF!</f>
        <v>#REF!</v>
      </c>
      <c r="C9" s="10">
        <f>1150*4</f>
        <v>4600</v>
      </c>
      <c r="D9" s="11">
        <v>5000</v>
      </c>
      <c r="G9">
        <v>1150</v>
      </c>
    </row>
    <row r="10" spans="1:7" ht="23.5">
      <c r="A10" s="8" t="e">
        <f>#REF!</f>
        <v>#REF!</v>
      </c>
      <c r="B10" s="9" t="e">
        <f>#REF!</f>
        <v>#REF!</v>
      </c>
      <c r="C10" s="10">
        <f>1886*2</f>
        <v>3772</v>
      </c>
      <c r="D10" s="11">
        <v>4000</v>
      </c>
      <c r="G10">
        <v>1886</v>
      </c>
    </row>
    <row r="11" spans="1:7" ht="23.5">
      <c r="A11" s="8" t="e">
        <f>#REF!</f>
        <v>#REF!</v>
      </c>
      <c r="B11" s="9" t="e">
        <f>#REF!</f>
        <v>#REF!</v>
      </c>
      <c r="C11" s="10">
        <f>1886*2</f>
        <v>3772</v>
      </c>
      <c r="D11" s="11"/>
      <c r="G11">
        <v>1886</v>
      </c>
    </row>
    <row r="12" spans="1:7" ht="23.5">
      <c r="A12" s="8" t="e">
        <f>#REF!</f>
        <v>#REF!</v>
      </c>
      <c r="B12" s="9" t="e">
        <f>#REF!</f>
        <v>#REF!</v>
      </c>
      <c r="C12" s="10"/>
      <c r="D12" s="11"/>
      <c r="G12">
        <v>1886</v>
      </c>
    </row>
    <row r="13" spans="1:7" ht="23.5">
      <c r="A13" s="8" t="e">
        <f>#REF!</f>
        <v>#REF!</v>
      </c>
      <c r="B13" s="9" t="e">
        <f>#REF!</f>
        <v>#REF!</v>
      </c>
      <c r="C13" s="10"/>
      <c r="D13" s="11"/>
      <c r="G13">
        <v>900</v>
      </c>
    </row>
    <row r="14" spans="1:7" ht="23.5">
      <c r="A14" s="8" t="e">
        <f>#REF!</f>
        <v>#REF!</v>
      </c>
      <c r="B14" s="9" t="e">
        <f>#REF!</f>
        <v>#REF!</v>
      </c>
      <c r="C14" s="10">
        <v>1400</v>
      </c>
      <c r="D14" s="11"/>
      <c r="G14">
        <v>700</v>
      </c>
    </row>
    <row r="15" spans="1:7" ht="23.5">
      <c r="A15" s="8" t="e">
        <f>#REF!</f>
        <v>#REF!</v>
      </c>
      <c r="B15" s="9" t="e">
        <f>#REF!</f>
        <v>#REF!</v>
      </c>
      <c r="C15" s="10"/>
      <c r="D15" s="11"/>
      <c r="G15" t="s">
        <v>9</v>
      </c>
    </row>
    <row r="16" spans="1:7" ht="23.5">
      <c r="A16" s="8" t="e">
        <f>#REF!</f>
        <v>#REF!</v>
      </c>
      <c r="B16" s="9" t="e">
        <f>#REF!</f>
        <v>#REF!</v>
      </c>
      <c r="C16" s="10"/>
      <c r="D16" s="11"/>
      <c r="G16" t="s">
        <v>9</v>
      </c>
    </row>
    <row r="17" spans="1:7" ht="23.5">
      <c r="A17" s="8" t="e">
        <f>#REF!</f>
        <v>#REF!</v>
      </c>
      <c r="B17" s="9" t="e">
        <f>#REF!</f>
        <v>#REF!</v>
      </c>
      <c r="C17" s="10"/>
      <c r="D17" s="11"/>
    </row>
    <row r="18" spans="1:7" ht="23.5">
      <c r="A18" s="8" t="e">
        <f>#REF!</f>
        <v>#REF!</v>
      </c>
      <c r="B18" s="9" t="e">
        <f>#REF!</f>
        <v>#REF!</v>
      </c>
      <c r="C18" s="10"/>
      <c r="D18" s="11"/>
    </row>
    <row r="19" spans="1:7" ht="23.5">
      <c r="A19" s="8" t="e">
        <f>#REF!</f>
        <v>#REF!</v>
      </c>
      <c r="B19" s="9" t="e">
        <f>#REF!</f>
        <v>#REF!</v>
      </c>
      <c r="C19" s="10"/>
      <c r="D19" s="11"/>
    </row>
    <row r="20" spans="1:7" ht="23.5">
      <c r="A20" s="8" t="e">
        <f>#REF!</f>
        <v>#REF!</v>
      </c>
      <c r="B20" s="9" t="e">
        <f>#REF!</f>
        <v>#REF!</v>
      </c>
      <c r="C20" s="10"/>
      <c r="D20" s="11"/>
    </row>
    <row r="21" spans="1:7" ht="23.5">
      <c r="A21" s="8" t="e">
        <f>#REF!</f>
        <v>#REF!</v>
      </c>
      <c r="B21" s="9" t="e">
        <f>#REF!</f>
        <v>#REF!</v>
      </c>
      <c r="C21" s="10"/>
      <c r="D21" s="11"/>
    </row>
    <row r="22" spans="1:7" ht="23.5">
      <c r="A22" s="8" t="e">
        <f>#REF!</f>
        <v>#REF!</v>
      </c>
      <c r="B22" s="9" t="e">
        <f>#REF!</f>
        <v>#REF!</v>
      </c>
      <c r="C22" s="10"/>
      <c r="D22" s="11"/>
    </row>
    <row r="23" spans="1:7" ht="23.5">
      <c r="A23" s="8"/>
      <c r="B23" s="12"/>
      <c r="C23" s="10"/>
      <c r="D23" s="11"/>
    </row>
    <row r="24" spans="1:7">
      <c r="A24" s="116" t="e">
        <f>#REF!</f>
        <v>#REF!</v>
      </c>
      <c r="B24" s="117"/>
      <c r="C24" s="117"/>
      <c r="D24" s="118"/>
    </row>
    <row r="25" spans="1:7" ht="23.5">
      <c r="A25" s="8" t="e">
        <f>#REF!</f>
        <v>#REF!</v>
      </c>
      <c r="B25" s="12" t="e">
        <f>#REF!</f>
        <v>#REF!</v>
      </c>
      <c r="C25" s="10"/>
      <c r="D25" s="11">
        <f>340*2</f>
        <v>680</v>
      </c>
      <c r="G25">
        <v>340</v>
      </c>
    </row>
    <row r="26" spans="1:7" ht="23.5">
      <c r="A26" s="8" t="e">
        <f>#REF!</f>
        <v>#REF!</v>
      </c>
      <c r="B26" s="12" t="e">
        <f>#REF!</f>
        <v>#REF!</v>
      </c>
      <c r="C26" s="10"/>
      <c r="D26" s="11"/>
      <c r="G26">
        <v>280</v>
      </c>
    </row>
    <row r="27" spans="1:7" ht="23.5">
      <c r="A27" s="8" t="e">
        <f>#REF!</f>
        <v>#REF!</v>
      </c>
      <c r="B27" s="12" t="e">
        <f>#REF!</f>
        <v>#REF!</v>
      </c>
      <c r="C27" s="10">
        <f>400</f>
        <v>400</v>
      </c>
      <c r="D27" s="11">
        <v>400</v>
      </c>
      <c r="E27" s="13" t="s">
        <v>10</v>
      </c>
      <c r="G27">
        <v>200</v>
      </c>
    </row>
    <row r="28" spans="1:7" ht="23.5">
      <c r="A28" s="8" t="e">
        <f>#REF!</f>
        <v>#REF!</v>
      </c>
      <c r="B28" s="12" t="e">
        <f>#REF!</f>
        <v>#REF!</v>
      </c>
      <c r="C28" s="10"/>
      <c r="D28" s="11">
        <v>1000</v>
      </c>
      <c r="G28" t="s">
        <v>9</v>
      </c>
    </row>
    <row r="29" spans="1:7" ht="23.5">
      <c r="A29" s="8" t="e">
        <f>#REF!</f>
        <v>#REF!</v>
      </c>
      <c r="B29" s="12" t="e">
        <f>#REF!</f>
        <v>#REF!</v>
      </c>
      <c r="C29" s="10"/>
      <c r="D29" s="11"/>
    </row>
    <row r="30" spans="1:7" ht="23.5">
      <c r="A30" s="8" t="e">
        <f>#REF!</f>
        <v>#REF!</v>
      </c>
      <c r="B30" s="12" t="e">
        <f>#REF!</f>
        <v>#REF!</v>
      </c>
      <c r="C30" s="10"/>
      <c r="D30" s="11"/>
      <c r="G30" t="s">
        <v>9</v>
      </c>
    </row>
    <row r="31" spans="1:7" ht="23.5">
      <c r="A31" s="8" t="e">
        <f>#REF!</f>
        <v>#REF!</v>
      </c>
      <c r="B31" s="12" t="e">
        <f>#REF!</f>
        <v>#REF!</v>
      </c>
      <c r="C31" s="10"/>
      <c r="D31" s="11"/>
      <c r="G31" t="s">
        <v>9</v>
      </c>
    </row>
    <row r="32" spans="1:7" ht="23.5">
      <c r="A32" s="8" t="e">
        <f>#REF!</f>
        <v>#REF!</v>
      </c>
      <c r="B32" s="12" t="e">
        <f>#REF!</f>
        <v>#REF!</v>
      </c>
      <c r="C32" s="10"/>
      <c r="D32" s="11">
        <v>240</v>
      </c>
      <c r="G32" t="s">
        <v>9</v>
      </c>
    </row>
    <row r="33" spans="1:7" ht="23.5">
      <c r="A33" s="8" t="e">
        <f>#REF!</f>
        <v>#REF!</v>
      </c>
      <c r="B33" s="12" t="e">
        <f>#REF!</f>
        <v>#REF!</v>
      </c>
      <c r="C33" s="10"/>
      <c r="D33" s="11"/>
      <c r="G33" t="s">
        <v>9</v>
      </c>
    </row>
    <row r="34" spans="1:7" ht="23.5">
      <c r="A34" s="8" t="e">
        <f>#REF!</f>
        <v>#REF!</v>
      </c>
      <c r="B34" s="12" t="e">
        <f>#REF!</f>
        <v>#REF!</v>
      </c>
      <c r="C34" s="10">
        <v>1000</v>
      </c>
      <c r="D34" s="11">
        <v>1000</v>
      </c>
      <c r="G34" t="s">
        <v>9</v>
      </c>
    </row>
    <row r="35" spans="1:7" ht="23.5">
      <c r="A35" s="8" t="e">
        <f>#REF!</f>
        <v>#REF!</v>
      </c>
      <c r="B35" s="12" t="e">
        <f>#REF!</f>
        <v>#REF!</v>
      </c>
      <c r="C35" s="10"/>
      <c r="D35" s="11"/>
    </row>
    <row r="36" spans="1:7" ht="23.5">
      <c r="A36" s="8" t="e">
        <f>#REF!</f>
        <v>#REF!</v>
      </c>
      <c r="B36" s="12" t="e">
        <f>#REF!</f>
        <v>#REF!</v>
      </c>
      <c r="C36" s="10"/>
      <c r="D36" s="11"/>
      <c r="G36" t="s">
        <v>9</v>
      </c>
    </row>
    <row r="37" spans="1:7" ht="23.5">
      <c r="A37" s="8" t="e">
        <f>#REF!</f>
        <v>#REF!</v>
      </c>
      <c r="B37" s="12" t="e">
        <f>#REF!</f>
        <v>#REF!</v>
      </c>
      <c r="C37" s="10"/>
      <c r="D37" s="11">
        <v>2500</v>
      </c>
      <c r="G37" t="s">
        <v>9</v>
      </c>
    </row>
    <row r="38" spans="1:7" ht="23.5">
      <c r="A38" s="8" t="e">
        <f>#REF!</f>
        <v>#REF!</v>
      </c>
      <c r="B38" s="12" t="e">
        <f>#REF!</f>
        <v>#REF!</v>
      </c>
      <c r="C38" s="10"/>
      <c r="D38" s="11">
        <v>1000</v>
      </c>
      <c r="G38">
        <v>200</v>
      </c>
    </row>
    <row r="39" spans="1:7" ht="23.5">
      <c r="A39" s="8" t="e">
        <f>#REF!</f>
        <v>#REF!</v>
      </c>
      <c r="B39" s="12" t="e">
        <f>#REF!</f>
        <v>#REF!</v>
      </c>
      <c r="C39" s="10"/>
      <c r="D39" s="11">
        <v>1000</v>
      </c>
      <c r="G39">
        <v>200</v>
      </c>
    </row>
    <row r="40" spans="1:7" ht="23.5">
      <c r="A40" s="8" t="e">
        <f>#REF!</f>
        <v>#REF!</v>
      </c>
      <c r="B40" s="12" t="e">
        <f>#REF!</f>
        <v>#REF!</v>
      </c>
      <c r="C40" s="10">
        <f>500</f>
        <v>500</v>
      </c>
      <c r="D40" s="11">
        <v>500</v>
      </c>
      <c r="E40" s="13" t="s">
        <v>10</v>
      </c>
      <c r="G40">
        <v>250</v>
      </c>
    </row>
    <row r="41" spans="1:7" ht="23.5">
      <c r="A41" s="8" t="e">
        <f>#REF!</f>
        <v>#REF!</v>
      </c>
      <c r="B41" s="12" t="e">
        <f>#REF!</f>
        <v>#REF!</v>
      </c>
      <c r="C41" s="10"/>
      <c r="D41" s="11"/>
      <c r="G41">
        <v>200</v>
      </c>
    </row>
    <row r="42" spans="1:7" ht="23.5">
      <c r="A42" s="8" t="e">
        <f>#REF!</f>
        <v>#REF!</v>
      </c>
      <c r="B42" s="12" t="e">
        <f>#REF!</f>
        <v>#REF!</v>
      </c>
      <c r="C42" s="10"/>
      <c r="D42" s="27">
        <v>1000</v>
      </c>
    </row>
    <row r="43" spans="1:7" ht="23.5">
      <c r="A43" s="8" t="e">
        <f>#REF!</f>
        <v>#REF!</v>
      </c>
      <c r="B43" s="12" t="e">
        <f>#REF!</f>
        <v>#REF!</v>
      </c>
      <c r="C43" s="10"/>
      <c r="D43" s="27">
        <v>1000</v>
      </c>
    </row>
    <row r="44" spans="1:7" ht="23.5">
      <c r="A44" s="8" t="e">
        <f>#REF!</f>
        <v>#REF!</v>
      </c>
      <c r="B44" s="12" t="e">
        <f>#REF!</f>
        <v>#REF!</v>
      </c>
      <c r="C44" s="10"/>
      <c r="D44" s="11"/>
    </row>
    <row r="45" spans="1:7" ht="23.5">
      <c r="A45" s="8" t="e">
        <f>#REF!</f>
        <v>#REF!</v>
      </c>
      <c r="B45" s="12" t="e">
        <f>#REF!</f>
        <v>#REF!</v>
      </c>
      <c r="C45" s="10">
        <f>300*4</f>
        <v>1200</v>
      </c>
      <c r="D45" s="11">
        <v>1200</v>
      </c>
      <c r="E45" s="13" t="s">
        <v>10</v>
      </c>
      <c r="G45">
        <v>300</v>
      </c>
    </row>
    <row r="46" spans="1:7" ht="23.5">
      <c r="A46" s="8" t="e">
        <f>#REF!</f>
        <v>#REF!</v>
      </c>
      <c r="B46" s="12" t="e">
        <f>#REF!</f>
        <v>#REF!</v>
      </c>
      <c r="C46" s="10"/>
      <c r="D46" s="11"/>
    </row>
    <row r="47" spans="1:7" ht="23.5">
      <c r="A47" s="8" t="e">
        <f>#REF!</f>
        <v>#REF!</v>
      </c>
      <c r="B47" s="12" t="e">
        <f>#REF!</f>
        <v>#REF!</v>
      </c>
      <c r="C47" s="10"/>
      <c r="D47" s="11"/>
    </row>
    <row r="48" spans="1:7" ht="23.5">
      <c r="A48" s="8" t="e">
        <f>#REF!</f>
        <v>#REF!</v>
      </c>
      <c r="B48" s="12" t="e">
        <f>#REF!</f>
        <v>#REF!</v>
      </c>
      <c r="C48" s="10"/>
      <c r="D48" s="11"/>
    </row>
    <row r="49" spans="1:7" ht="23.5">
      <c r="A49" s="8" t="e">
        <f>#REF!</f>
        <v>#REF!</v>
      </c>
      <c r="B49" s="12" t="e">
        <f>#REF!</f>
        <v>#REF!</v>
      </c>
      <c r="C49" s="10"/>
      <c r="D49" s="11"/>
    </row>
    <row r="50" spans="1:7" ht="23.5">
      <c r="A50" s="8" t="e">
        <f>#REF!</f>
        <v>#REF!</v>
      </c>
      <c r="B50" s="12" t="e">
        <f>#REF!</f>
        <v>#REF!</v>
      </c>
      <c r="C50" s="10"/>
      <c r="D50" s="11"/>
    </row>
    <row r="51" spans="1:7" ht="23.5">
      <c r="A51" s="8" t="e">
        <f>#REF!</f>
        <v>#REF!</v>
      </c>
      <c r="B51" s="12" t="e">
        <f>#REF!</f>
        <v>#REF!</v>
      </c>
      <c r="C51" s="10"/>
      <c r="D51" s="11"/>
    </row>
    <row r="52" spans="1:7" ht="23.5">
      <c r="A52" s="8" t="e">
        <f>#REF!</f>
        <v>#REF!</v>
      </c>
      <c r="B52" s="12" t="e">
        <f>#REF!</f>
        <v>#REF!</v>
      </c>
      <c r="C52" s="10"/>
      <c r="D52" s="11"/>
    </row>
    <row r="53" spans="1:7" ht="23.5">
      <c r="A53" s="8" t="e">
        <f>#REF!</f>
        <v>#REF!</v>
      </c>
      <c r="B53" s="12" t="e">
        <f>#REF!</f>
        <v>#REF!</v>
      </c>
      <c r="C53" s="10"/>
      <c r="D53" s="11"/>
    </row>
    <row r="54" spans="1:7" ht="23.5">
      <c r="A54" s="8" t="e">
        <f>#REF!</f>
        <v>#REF!</v>
      </c>
      <c r="B54" s="12" t="e">
        <f>#REF!</f>
        <v>#REF!</v>
      </c>
      <c r="C54" s="10"/>
      <c r="D54" s="11">
        <v>1500</v>
      </c>
    </row>
    <row r="55" spans="1:7" ht="23.5">
      <c r="A55" s="8" t="e">
        <f>#REF!</f>
        <v>#REF!</v>
      </c>
      <c r="B55" s="12" t="e">
        <f>#REF!</f>
        <v>#REF!</v>
      </c>
      <c r="C55" s="10"/>
      <c r="D55" s="11"/>
    </row>
    <row r="56" spans="1:7" ht="23.5">
      <c r="A56" s="8" t="e">
        <f>#REF!</f>
        <v>#REF!</v>
      </c>
      <c r="B56" s="12" t="e">
        <f>#REF!</f>
        <v>#REF!</v>
      </c>
      <c r="C56" s="10"/>
      <c r="D56" s="11"/>
    </row>
    <row r="57" spans="1:7">
      <c r="A57" s="116" t="e">
        <f>#REF!</f>
        <v>#REF!</v>
      </c>
      <c r="B57" s="117"/>
      <c r="C57" s="117"/>
      <c r="D57" s="118"/>
    </row>
    <row r="58" spans="1:7" ht="23.5">
      <c r="A58" s="8" t="e">
        <f>#REF!</f>
        <v>#REF!</v>
      </c>
      <c r="B58" s="12" t="e">
        <f>#REF!</f>
        <v>#REF!</v>
      </c>
      <c r="C58" s="10">
        <f>230*2</f>
        <v>460</v>
      </c>
      <c r="D58" s="11">
        <v>480</v>
      </c>
      <c r="G58">
        <v>230</v>
      </c>
    </row>
    <row r="59" spans="1:7" ht="23.5">
      <c r="A59" s="8" t="e">
        <f>#REF!</f>
        <v>#REF!</v>
      </c>
      <c r="B59" s="12" t="e">
        <f>#REF!</f>
        <v>#REF!</v>
      </c>
      <c r="C59" s="10"/>
      <c r="D59" s="11"/>
      <c r="G59">
        <v>180</v>
      </c>
    </row>
    <row r="60" spans="1:7" ht="23.5">
      <c r="A60" s="8" t="e">
        <f>#REF!</f>
        <v>#REF!</v>
      </c>
      <c r="B60" s="12" t="e">
        <f>#REF!</f>
        <v>#REF!</v>
      </c>
      <c r="C60" s="10"/>
      <c r="D60" s="11"/>
      <c r="G60">
        <v>180</v>
      </c>
    </row>
    <row r="61" spans="1:7" ht="23.5">
      <c r="A61" s="8" t="e">
        <f>#REF!</f>
        <v>#REF!</v>
      </c>
      <c r="B61" s="12" t="e">
        <f>#REF!</f>
        <v>#REF!</v>
      </c>
      <c r="C61" s="10"/>
      <c r="D61" s="11"/>
      <c r="G61">
        <v>170</v>
      </c>
    </row>
    <row r="62" spans="1:7" ht="23.5">
      <c r="A62" s="8" t="e">
        <f>#REF!</f>
        <v>#REF!</v>
      </c>
      <c r="B62" s="12" t="e">
        <f>#REF!</f>
        <v>#REF!</v>
      </c>
      <c r="C62" s="10"/>
      <c r="D62" s="11"/>
      <c r="G62">
        <v>170</v>
      </c>
    </row>
    <row r="63" spans="1:7" ht="23.5">
      <c r="A63" s="8" t="e">
        <f>#REF!</f>
        <v>#REF!</v>
      </c>
      <c r="B63" s="12" t="e">
        <f>#REF!</f>
        <v>#REF!</v>
      </c>
      <c r="C63" s="10"/>
      <c r="D63" s="11"/>
      <c r="G63">
        <v>170</v>
      </c>
    </row>
    <row r="64" spans="1:7" ht="23.5">
      <c r="A64" s="8" t="e">
        <f>#REF!</f>
        <v>#REF!</v>
      </c>
      <c r="B64" s="12" t="e">
        <f>#REF!</f>
        <v>#REF!</v>
      </c>
      <c r="C64" s="10"/>
      <c r="D64" s="11"/>
      <c r="G64">
        <v>230</v>
      </c>
    </row>
    <row r="65" spans="1:7" ht="23.5">
      <c r="A65" s="8" t="e">
        <f>#REF!</f>
        <v>#REF!</v>
      </c>
      <c r="B65" s="12" t="e">
        <f>#REF!</f>
        <v>#REF!</v>
      </c>
      <c r="C65" s="10"/>
      <c r="D65" s="11"/>
      <c r="G65">
        <v>180</v>
      </c>
    </row>
    <row r="66" spans="1:7" ht="23.5">
      <c r="A66" s="8" t="e">
        <f>#REF!</f>
        <v>#REF!</v>
      </c>
      <c r="B66" s="12" t="e">
        <f>#REF!</f>
        <v>#REF!</v>
      </c>
      <c r="C66" s="10"/>
      <c r="D66" s="11"/>
      <c r="G66">
        <v>180</v>
      </c>
    </row>
    <row r="67" spans="1:7" ht="23.5">
      <c r="A67" s="8" t="e">
        <f>#REF!</f>
        <v>#REF!</v>
      </c>
      <c r="B67" s="12" t="e">
        <f>#REF!</f>
        <v>#REF!</v>
      </c>
      <c r="C67" s="10"/>
      <c r="D67" s="11"/>
      <c r="G67">
        <v>180</v>
      </c>
    </row>
    <row r="68" spans="1:7" ht="23.5">
      <c r="A68" s="8" t="e">
        <f>#REF!</f>
        <v>#REF!</v>
      </c>
      <c r="B68" s="12" t="e">
        <f>#REF!</f>
        <v>#REF!</v>
      </c>
      <c r="C68" s="10"/>
      <c r="D68" s="11"/>
      <c r="G68">
        <v>180</v>
      </c>
    </row>
    <row r="69" spans="1:7" ht="23.5">
      <c r="A69" s="8" t="e">
        <f>#REF!</f>
        <v>#REF!</v>
      </c>
      <c r="B69" s="12" t="e">
        <f>#REF!</f>
        <v>#REF!</v>
      </c>
      <c r="C69" s="10"/>
      <c r="D69" s="11"/>
      <c r="G69">
        <v>180</v>
      </c>
    </row>
    <row r="70" spans="1:7" ht="23.5">
      <c r="A70" s="8" t="e">
        <f>#REF!</f>
        <v>#REF!</v>
      </c>
      <c r="B70" s="12" t="e">
        <f>#REF!</f>
        <v>#REF!</v>
      </c>
      <c r="C70" s="10"/>
      <c r="D70" s="11"/>
      <c r="G70">
        <v>180</v>
      </c>
    </row>
    <row r="71" spans="1:7" ht="23.5">
      <c r="A71" s="8" t="e">
        <f>#REF!</f>
        <v>#REF!</v>
      </c>
      <c r="B71" s="12" t="e">
        <f>#REF!</f>
        <v>#REF!</v>
      </c>
      <c r="C71" s="10"/>
      <c r="D71" s="11"/>
    </row>
    <row r="72" spans="1:7" ht="23.5">
      <c r="A72" s="8" t="e">
        <f>#REF!</f>
        <v>#REF!</v>
      </c>
      <c r="B72" s="12" t="e">
        <f>#REF!</f>
        <v>#REF!</v>
      </c>
      <c r="C72" s="10"/>
      <c r="D72" s="11"/>
    </row>
    <row r="73" spans="1:7">
      <c r="A73" s="116" t="e">
        <f>#REF!</f>
        <v>#REF!</v>
      </c>
      <c r="B73" s="117"/>
      <c r="C73" s="117"/>
      <c r="D73" s="118"/>
    </row>
    <row r="74" spans="1:7" ht="23.5">
      <c r="A74" s="8" t="e">
        <f>#REF!</f>
        <v>#REF!</v>
      </c>
      <c r="B74" s="12" t="e">
        <f>#REF!</f>
        <v>#REF!</v>
      </c>
      <c r="C74" s="10">
        <f>900*2</f>
        <v>1800</v>
      </c>
      <c r="D74" s="11">
        <v>2000</v>
      </c>
      <c r="G74">
        <v>900</v>
      </c>
    </row>
    <row r="75" spans="1:7" ht="23.5">
      <c r="A75" s="8" t="e">
        <f>#REF!</f>
        <v>#REF!</v>
      </c>
      <c r="B75" s="12" t="e">
        <f>#REF!</f>
        <v>#REF!</v>
      </c>
      <c r="C75" s="10">
        <f>700*2</f>
        <v>1400</v>
      </c>
      <c r="D75" s="11"/>
      <c r="G75">
        <v>700</v>
      </c>
    </row>
    <row r="76" spans="1:7" ht="23.5">
      <c r="A76" s="8" t="e">
        <f>#REF!</f>
        <v>#REF!</v>
      </c>
      <c r="B76" s="12" t="e">
        <f>#REF!</f>
        <v>#REF!</v>
      </c>
      <c r="C76" s="10"/>
      <c r="D76" s="11"/>
      <c r="G76">
        <v>900</v>
      </c>
    </row>
    <row r="77" spans="1:7" ht="23.5">
      <c r="A77" s="8" t="e">
        <f>#REF!</f>
        <v>#REF!</v>
      </c>
      <c r="B77" s="12" t="e">
        <f>#REF!</f>
        <v>#REF!</v>
      </c>
      <c r="C77" s="10">
        <f>600*4</f>
        <v>2400</v>
      </c>
      <c r="D77" s="11">
        <v>6000</v>
      </c>
      <c r="E77" s="13" t="s">
        <v>10</v>
      </c>
      <c r="G77">
        <v>600</v>
      </c>
    </row>
    <row r="78" spans="1:7" ht="23.5">
      <c r="A78" s="8" t="e">
        <f>#REF!</f>
        <v>#REF!</v>
      </c>
      <c r="B78" s="12" t="e">
        <f>#REF!</f>
        <v>#REF!</v>
      </c>
      <c r="C78" s="10"/>
      <c r="D78" s="11"/>
      <c r="G78" t="s">
        <v>9</v>
      </c>
    </row>
    <row r="79" spans="1:7" ht="23.5">
      <c r="A79" s="8" t="e">
        <f>#REF!</f>
        <v>#REF!</v>
      </c>
      <c r="B79" s="12" t="e">
        <f>#REF!</f>
        <v>#REF!</v>
      </c>
      <c r="C79" s="10"/>
      <c r="D79" s="11"/>
      <c r="G79">
        <v>900</v>
      </c>
    </row>
    <row r="80" spans="1:7" ht="23.5">
      <c r="A80" s="8" t="e">
        <f>#REF!</f>
        <v>#REF!</v>
      </c>
      <c r="B80" s="12" t="e">
        <f>#REF!</f>
        <v>#REF!</v>
      </c>
      <c r="C80" s="10"/>
      <c r="D80" s="11"/>
      <c r="G80">
        <v>1050</v>
      </c>
    </row>
    <row r="81" spans="1:7" ht="23.5">
      <c r="A81" s="8" t="e">
        <f>#REF!</f>
        <v>#REF!</v>
      </c>
      <c r="B81" s="12" t="e">
        <f>#REF!</f>
        <v>#REF!</v>
      </c>
      <c r="C81" s="10"/>
      <c r="D81" s="11"/>
      <c r="G81">
        <v>1050</v>
      </c>
    </row>
    <row r="82" spans="1:7" ht="23.5">
      <c r="A82" s="8" t="e">
        <f>#REF!</f>
        <v>#REF!</v>
      </c>
      <c r="B82" s="12" t="e">
        <f>#REF!</f>
        <v>#REF!</v>
      </c>
      <c r="C82" s="10"/>
      <c r="D82" s="11"/>
      <c r="G82">
        <v>470</v>
      </c>
    </row>
    <row r="83" spans="1:7" ht="23.5">
      <c r="A83" s="8" t="e">
        <f>#REF!</f>
        <v>#REF!</v>
      </c>
      <c r="B83" s="12" t="e">
        <f>#REF!</f>
        <v>#REF!</v>
      </c>
      <c r="C83" s="10"/>
      <c r="D83" s="11"/>
      <c r="G83">
        <v>300</v>
      </c>
    </row>
    <row r="84" spans="1:7" ht="23.5">
      <c r="A84" s="8" t="e">
        <f>#REF!</f>
        <v>#REF!</v>
      </c>
      <c r="B84" s="12" t="e">
        <f>#REF!</f>
        <v>#REF!</v>
      </c>
      <c r="C84" s="10"/>
      <c r="D84" s="11"/>
      <c r="G84">
        <v>1886</v>
      </c>
    </row>
    <row r="85" spans="1:7" ht="23.5">
      <c r="A85" s="8" t="e">
        <f>#REF!</f>
        <v>#REF!</v>
      </c>
      <c r="B85" s="12" t="e">
        <f>#REF!</f>
        <v>#REF!</v>
      </c>
      <c r="C85" s="10">
        <f>500*2</f>
        <v>1000</v>
      </c>
      <c r="D85" s="11">
        <v>2000</v>
      </c>
      <c r="G85">
        <v>420</v>
      </c>
    </row>
    <row r="86" spans="1:7" ht="23.5">
      <c r="A86" s="8" t="e">
        <f>#REF!</f>
        <v>#REF!</v>
      </c>
      <c r="B86" s="12" t="e">
        <f>#REF!</f>
        <v>#REF!</v>
      </c>
      <c r="C86" s="10"/>
      <c r="D86" s="11"/>
      <c r="G86">
        <v>560</v>
      </c>
    </row>
    <row r="87" spans="1:7" ht="23.5">
      <c r="A87" s="8" t="e">
        <f>#REF!</f>
        <v>#REF!</v>
      </c>
      <c r="B87" s="12" t="e">
        <f>#REF!</f>
        <v>#REF!</v>
      </c>
      <c r="C87" s="10"/>
      <c r="D87" s="11"/>
    </row>
    <row r="88" spans="1:7" ht="23.5">
      <c r="A88" s="8" t="e">
        <f>#REF!</f>
        <v>#REF!</v>
      </c>
      <c r="B88" s="12" t="e">
        <f>#REF!</f>
        <v>#REF!</v>
      </c>
      <c r="C88" s="10">
        <v>2000</v>
      </c>
      <c r="D88" s="11">
        <v>2000</v>
      </c>
    </row>
    <row r="89" spans="1:7">
      <c r="A89" s="116" t="e">
        <f>#REF!</f>
        <v>#REF!</v>
      </c>
      <c r="B89" s="117"/>
      <c r="C89" s="117"/>
      <c r="D89" s="118"/>
    </row>
    <row r="90" spans="1:7" ht="23.5">
      <c r="A90" s="8" t="e">
        <f>#REF!</f>
        <v>#REF!</v>
      </c>
      <c r="B90" s="12" t="e">
        <f>#REF!</f>
        <v>#REF!</v>
      </c>
      <c r="C90" s="10"/>
      <c r="D90" s="11">
        <v>800</v>
      </c>
      <c r="G90">
        <v>400</v>
      </c>
    </row>
    <row r="91" spans="1:7" ht="23.5">
      <c r="A91" s="8" t="e">
        <f>#REF!</f>
        <v>#REF!</v>
      </c>
      <c r="B91" s="12" t="e">
        <f>#REF!</f>
        <v>#REF!</v>
      </c>
      <c r="C91" s="10"/>
      <c r="D91" s="11">
        <v>1500</v>
      </c>
    </row>
    <row r="92" spans="1:7" ht="23.5">
      <c r="A92" s="8" t="e">
        <f>#REF!</f>
        <v>#REF!</v>
      </c>
      <c r="B92" s="12" t="e">
        <f>#REF!</f>
        <v>#REF!</v>
      </c>
      <c r="C92" s="10"/>
      <c r="D92" s="11"/>
    </row>
    <row r="93" spans="1:7" ht="23.5">
      <c r="A93" s="8" t="e">
        <f>#REF!</f>
        <v>#REF!</v>
      </c>
      <c r="B93" s="12" t="e">
        <f>#REF!</f>
        <v>#REF!</v>
      </c>
      <c r="C93" s="10"/>
      <c r="D93" s="11"/>
    </row>
    <row r="94" spans="1:7" ht="23.5">
      <c r="A94" s="8" t="e">
        <f>#REF!</f>
        <v>#REF!</v>
      </c>
      <c r="B94" s="12" t="e">
        <f>#REF!</f>
        <v>#REF!</v>
      </c>
      <c r="C94" s="10">
        <v>700</v>
      </c>
      <c r="D94" s="11">
        <v>700</v>
      </c>
    </row>
    <row r="95" spans="1:7" ht="23.5">
      <c r="A95" s="8" t="e">
        <f>#REF!</f>
        <v>#REF!</v>
      </c>
      <c r="B95" s="12" t="e">
        <f>#REF!</f>
        <v>#REF!</v>
      </c>
      <c r="C95" s="10"/>
      <c r="D95" s="11"/>
    </row>
    <row r="96" spans="1:7">
      <c r="A96" s="116" t="e">
        <f>#REF!</f>
        <v>#REF!</v>
      </c>
      <c r="B96" s="117"/>
      <c r="C96" s="117"/>
      <c r="D96" s="118"/>
    </row>
    <row r="97" spans="1:7">
      <c r="A97" s="8" t="e">
        <f>#REF!</f>
        <v>#REF!</v>
      </c>
      <c r="B97" s="12" t="e">
        <f>#REF!</f>
        <v>#REF!</v>
      </c>
      <c r="C97" s="14"/>
      <c r="D97" s="15"/>
      <c r="G97">
        <v>1150</v>
      </c>
    </row>
    <row r="98" spans="1:7" ht="23.5">
      <c r="A98" s="8" t="e">
        <f>#REF!</f>
        <v>#REF!</v>
      </c>
      <c r="B98" s="12" t="e">
        <f>#REF!</f>
        <v>#REF!</v>
      </c>
      <c r="C98" s="10"/>
      <c r="D98" s="11">
        <v>5000</v>
      </c>
      <c r="G98">
        <v>1886</v>
      </c>
    </row>
    <row r="99" spans="1:7" hidden="1">
      <c r="A99" s="116" t="e">
        <f>#REF!</f>
        <v>#REF!</v>
      </c>
      <c r="B99" s="117"/>
      <c r="C99" s="117"/>
      <c r="D99" s="118"/>
    </row>
    <row r="100" spans="1:7" hidden="1">
      <c r="A100" s="8" t="e">
        <f>#REF!</f>
        <v>#REF!</v>
      </c>
      <c r="B100" s="12" t="e">
        <f>#REF!</f>
        <v>#REF!</v>
      </c>
      <c r="C100" s="14"/>
      <c r="D100" s="15"/>
    </row>
    <row r="101" spans="1:7" hidden="1">
      <c r="A101" s="8" t="e">
        <f>#REF!</f>
        <v>#REF!</v>
      </c>
      <c r="B101" s="12" t="e">
        <f>#REF!</f>
        <v>#REF!</v>
      </c>
      <c r="C101" s="14"/>
      <c r="D101" s="15"/>
    </row>
    <row r="102" spans="1:7" hidden="1">
      <c r="A102" s="8" t="e">
        <f>#REF!</f>
        <v>#REF!</v>
      </c>
      <c r="B102" s="12" t="e">
        <f>#REF!</f>
        <v>#REF!</v>
      </c>
      <c r="C102" s="14"/>
      <c r="D102" s="15"/>
    </row>
    <row r="103" spans="1:7" hidden="1">
      <c r="A103" s="8" t="e">
        <f>#REF!</f>
        <v>#REF!</v>
      </c>
      <c r="B103" s="12" t="e">
        <f>#REF!</f>
        <v>#REF!</v>
      </c>
      <c r="C103" s="14"/>
      <c r="D103" s="15"/>
    </row>
    <row r="104" spans="1:7" hidden="1">
      <c r="A104" s="8" t="e">
        <f>#REF!</f>
        <v>#REF!</v>
      </c>
      <c r="B104" s="12" t="e">
        <f>#REF!</f>
        <v>#REF!</v>
      </c>
      <c r="C104" s="14"/>
      <c r="D104" s="15"/>
    </row>
    <row r="105" spans="1:7" hidden="1">
      <c r="A105" s="8" t="e">
        <f>#REF!</f>
        <v>#REF!</v>
      </c>
      <c r="B105" s="12" t="e">
        <f>#REF!</f>
        <v>#REF!</v>
      </c>
      <c r="C105" s="14"/>
      <c r="D105" s="15"/>
    </row>
    <row r="106" spans="1:7" hidden="1">
      <c r="A106" s="8" t="e">
        <f>#REF!</f>
        <v>#REF!</v>
      </c>
      <c r="B106" s="12" t="e">
        <f>#REF!</f>
        <v>#REF!</v>
      </c>
      <c r="C106" s="14"/>
      <c r="D106" s="15"/>
    </row>
    <row r="107" spans="1:7" hidden="1">
      <c r="A107" s="8" t="e">
        <f>#REF!</f>
        <v>#REF!</v>
      </c>
      <c r="B107" s="12" t="e">
        <f>#REF!</f>
        <v>#REF!</v>
      </c>
      <c r="C107" s="14"/>
      <c r="D107" s="15"/>
    </row>
    <row r="108" spans="1:7" hidden="1">
      <c r="A108" s="8" t="e">
        <f>#REF!</f>
        <v>#REF!</v>
      </c>
      <c r="B108" s="12" t="e">
        <f>#REF!</f>
        <v>#REF!</v>
      </c>
      <c r="C108" s="14"/>
      <c r="D108" s="15"/>
    </row>
    <row r="109" spans="1:7" hidden="1">
      <c r="A109" s="8" t="e">
        <f>#REF!</f>
        <v>#REF!</v>
      </c>
      <c r="B109" s="12" t="e">
        <f>#REF!</f>
        <v>#REF!</v>
      </c>
      <c r="C109" s="14"/>
      <c r="D109" s="15"/>
    </row>
    <row r="110" spans="1:7" hidden="1">
      <c r="A110" s="8" t="e">
        <f>#REF!</f>
        <v>#REF!</v>
      </c>
      <c r="B110" s="12" t="e">
        <f>#REF!</f>
        <v>#REF!</v>
      </c>
      <c r="C110" s="14"/>
      <c r="D110" s="15"/>
    </row>
    <row r="111" spans="1:7" hidden="1">
      <c r="A111" s="8" t="e">
        <f>#REF!</f>
        <v>#REF!</v>
      </c>
      <c r="B111" s="12" t="e">
        <f>#REF!</f>
        <v>#REF!</v>
      </c>
      <c r="C111" s="14"/>
      <c r="D111" s="15"/>
    </row>
    <row r="112" spans="1:7" hidden="1">
      <c r="A112" s="116" t="e">
        <f>#REF!</f>
        <v>#REF!</v>
      </c>
      <c r="B112" s="117"/>
      <c r="C112" s="117"/>
      <c r="D112" s="118"/>
    </row>
    <row r="113" spans="1:4" hidden="1">
      <c r="A113" s="8" t="e">
        <f>#REF!</f>
        <v>#REF!</v>
      </c>
      <c r="B113" s="12" t="e">
        <f>#REF!</f>
        <v>#REF!</v>
      </c>
      <c r="C113" s="14"/>
      <c r="D113" s="15"/>
    </row>
    <row r="114" spans="1:4" hidden="1">
      <c r="A114" s="16"/>
      <c r="B114" s="14"/>
      <c r="C114" s="14"/>
      <c r="D114" s="15"/>
    </row>
    <row r="115" spans="1:4" hidden="1">
      <c r="A115" s="116" t="e">
        <f>#REF!</f>
        <v>#REF!</v>
      </c>
      <c r="B115" s="117"/>
      <c r="C115" s="117"/>
      <c r="D115" s="118"/>
    </row>
    <row r="116" spans="1:4" hidden="1">
      <c r="A116" s="8" t="e">
        <f>#REF!</f>
        <v>#REF!</v>
      </c>
      <c r="B116" s="12" t="e">
        <f>#REF!</f>
        <v>#REF!</v>
      </c>
      <c r="C116" s="14"/>
      <c r="D116" s="15"/>
    </row>
    <row r="117" spans="1:4" hidden="1">
      <c r="A117" s="8" t="e">
        <f>#REF!</f>
        <v>#REF!</v>
      </c>
      <c r="B117" s="12" t="e">
        <f>#REF!</f>
        <v>#REF!</v>
      </c>
      <c r="C117" s="14"/>
      <c r="D117" s="15"/>
    </row>
    <row r="118" spans="1:4" hidden="1">
      <c r="A118" s="8" t="e">
        <f>#REF!</f>
        <v>#REF!</v>
      </c>
      <c r="B118" s="12" t="e">
        <f>#REF!</f>
        <v>#REF!</v>
      </c>
      <c r="C118" s="14"/>
      <c r="D118" s="15"/>
    </row>
    <row r="119" spans="1:4" hidden="1">
      <c r="A119" s="8" t="e">
        <f>#REF!</f>
        <v>#REF!</v>
      </c>
      <c r="B119" s="12" t="e">
        <f>#REF!</f>
        <v>#REF!</v>
      </c>
      <c r="C119" s="14"/>
      <c r="D119" s="15"/>
    </row>
    <row r="120" spans="1:4" hidden="1">
      <c r="A120" s="121" t="s">
        <v>11</v>
      </c>
      <c r="B120" s="122"/>
      <c r="C120" s="122"/>
      <c r="D120" s="123"/>
    </row>
    <row r="121" spans="1:4" ht="24" thickBot="1">
      <c r="A121" s="17" t="s">
        <v>12</v>
      </c>
      <c r="B121" s="18"/>
      <c r="C121" s="10"/>
      <c r="D121" s="11">
        <v>2000</v>
      </c>
    </row>
    <row r="123" spans="1:4">
      <c r="A123" s="121" t="s">
        <v>13</v>
      </c>
      <c r="B123" s="122"/>
      <c r="C123" s="122"/>
      <c r="D123" s="123"/>
    </row>
    <row r="124" spans="1:4" ht="15" thickBot="1">
      <c r="A124" s="17" t="s">
        <v>17</v>
      </c>
      <c r="B124" s="18"/>
      <c r="C124" s="19"/>
      <c r="D124" s="20" t="s">
        <v>18</v>
      </c>
    </row>
    <row r="125" spans="1:4" ht="15" thickBot="1">
      <c r="A125" s="17" t="s">
        <v>19</v>
      </c>
      <c r="B125" s="18"/>
      <c r="C125" s="19"/>
      <c r="D125" s="20"/>
    </row>
    <row r="126" spans="1:4" ht="15" thickBot="1">
      <c r="A126" s="17" t="s">
        <v>20</v>
      </c>
      <c r="B126" s="18"/>
      <c r="C126" s="19"/>
      <c r="D126" s="20"/>
    </row>
    <row r="127" spans="1:4" ht="15" thickBot="1">
      <c r="A127" s="17"/>
      <c r="B127" s="18"/>
      <c r="C127" s="19"/>
      <c r="D127" s="20"/>
    </row>
    <row r="128" spans="1:4">
      <c r="A128" s="121" t="s">
        <v>14</v>
      </c>
      <c r="B128" s="122"/>
      <c r="C128" s="122"/>
      <c r="D128" s="123"/>
    </row>
    <row r="129" spans="1:4" ht="24" thickBot="1">
      <c r="A129" s="17" t="s">
        <v>16</v>
      </c>
      <c r="B129" s="18"/>
      <c r="C129" s="11">
        <v>250</v>
      </c>
      <c r="D129" s="11">
        <v>250</v>
      </c>
    </row>
    <row r="130" spans="1:4" ht="24" thickBot="1">
      <c r="A130" s="17" t="s">
        <v>21</v>
      </c>
      <c r="B130" s="18" t="s">
        <v>22</v>
      </c>
      <c r="C130" s="11">
        <v>200</v>
      </c>
      <c r="D130" s="11"/>
    </row>
    <row r="131" spans="1:4" ht="24" thickBot="1">
      <c r="A131" s="17"/>
      <c r="B131" s="18"/>
      <c r="C131" s="11"/>
      <c r="D131" s="11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38346</v>
      </c>
      <c r="D134" s="26">
        <f>SUM(D4:D133)</f>
        <v>55950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  <pageSetup scale="44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B35E8-E512-4945-97B1-924AD9039404}">
  <dimension ref="A1:G136"/>
  <sheetViews>
    <sheetView topLeftCell="A24" workbookViewId="0">
      <selection activeCell="C32" sqref="C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52290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41674-0EEB-47C8-98EE-80AAE2ABB4F5}">
  <dimension ref="A1:G136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51610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08C17-D764-4857-A5BD-C68A93D900DE}">
  <dimension ref="A1:G136"/>
  <sheetViews>
    <sheetView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52110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C89D-C04E-45A7-B53F-9F0C5C5FBFE1}">
  <dimension ref="A1:G136"/>
  <sheetViews>
    <sheetView topLeftCell="A70" workbookViewId="0">
      <selection activeCell="C31" sqref="C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39088</v>
      </c>
      <c r="D136" s="26">
        <f>SUM(D4:D135)</f>
        <v>53710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D516D-24B0-4577-A2F0-BB1C11D42327}">
  <dimension ref="A1:G136"/>
  <sheetViews>
    <sheetView topLeftCell="A31" workbookViewId="0">
      <selection activeCell="F36" sqref="F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7BDBA-B2BA-45C0-8C34-C1A32B0E3D88}">
  <dimension ref="A1:G136"/>
  <sheetViews>
    <sheetView workbookViewId="0">
      <selection activeCell="F10" sqref="F1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4A872-644B-49DB-BB79-F87B8DF26DB4}">
  <dimension ref="A1:G136"/>
  <sheetViews>
    <sheetView workbookViewId="0">
      <selection activeCell="E11" sqref="E1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720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1600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54710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7E36D-0F73-4B9F-B59E-BB30F8815014}">
  <dimension ref="A1:G136"/>
  <sheetViews>
    <sheetView topLeftCell="A25" workbookViewId="0">
      <selection activeCell="E31" sqref="E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3.5">
      <c r="A5" s="28" t="s">
        <v>31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>
        <v>1500</v>
      </c>
      <c r="D6" s="11">
        <v>1500</v>
      </c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/>
      <c r="D9" s="11"/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1886*4</f>
        <v>7544</v>
      </c>
      <c r="D11" s="11">
        <v>7544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3000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42088</v>
      </c>
      <c r="D136" s="26">
        <f>SUM(D4:D135)</f>
        <v>52390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FD719-1303-4745-826D-3BC84448A37B}">
  <dimension ref="A1:G136"/>
  <sheetViews>
    <sheetView topLeftCell="A87" workbookViewId="0">
      <selection activeCell="E142" sqref="E14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300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43960</v>
      </c>
      <c r="D136" s="26">
        <f>SUM(D4:D135)</f>
        <v>54762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13D3D-BA0F-4BB0-A28B-4CCC09CC39E5}">
  <dimension ref="A1:G136"/>
  <sheetViews>
    <sheetView topLeftCell="A78"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/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/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/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/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/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/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235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/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/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/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43960</v>
      </c>
      <c r="D136" s="26">
        <f>SUM(D4:D135)</f>
        <v>54802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1A74A-1669-4312-A54D-6BAC9106B851}">
  <dimension ref="A1:G134"/>
  <sheetViews>
    <sheetView workbookViewId="0">
      <selection activeCell="D129" sqref="D12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227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>
        <v>1000</v>
      </c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40912</v>
      </c>
      <c r="D134" s="26">
        <f>SUM(D4:D133)</f>
        <v>40532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FE57-9D43-4276-A29C-F6C28B7AD08B}">
  <dimension ref="A1:G136"/>
  <sheetViews>
    <sheetView workbookViewId="0">
      <selection activeCell="F7" sqref="F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288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1050*4</f>
        <v>4200</v>
      </c>
      <c r="D4" s="11">
        <v>8400</v>
      </c>
      <c r="E4" s="43" t="s">
        <v>289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 t="s">
        <v>289</v>
      </c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420</v>
      </c>
      <c r="E33" s="43" t="s">
        <v>289</v>
      </c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f>12*176</f>
        <v>2112</v>
      </c>
      <c r="D35" s="11"/>
      <c r="E35" s="43"/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600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 t="s">
        <v>217</v>
      </c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46072</v>
      </c>
      <c r="D136" s="26">
        <f>SUM(D4:D135)</f>
        <v>55222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AE9D8-D65D-435C-9BAE-D6623A800428}">
  <dimension ref="A1:G136"/>
  <sheetViews>
    <sheetView workbookViewId="0">
      <selection activeCell="D123" sqref="D12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1050*2</f>
        <v>2100</v>
      </c>
      <c r="D4" s="11"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1"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120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292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292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f>700*2</f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>
        <f>1886*2</f>
        <v>3772</v>
      </c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400</v>
      </c>
      <c r="D89" s="10">
        <v>400</v>
      </c>
      <c r="E89" s="43" t="s">
        <v>217</v>
      </c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400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41880</v>
      </c>
      <c r="D136" s="26">
        <f>SUM(D4:D135)</f>
        <v>55330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85561-0A39-436B-84CD-0D24FDD62F78}">
  <dimension ref="A1:G136"/>
  <sheetViews>
    <sheetView workbookViewId="0">
      <selection activeCell="C7" sqref="C7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800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500</v>
      </c>
      <c r="D24" s="11">
        <v>500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/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/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217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27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27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41060</v>
      </c>
      <c r="D136" s="26">
        <f>SUM(D4:D135)</f>
        <v>55202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E64E1-4C0B-4589-8ECA-C04159949318}">
  <dimension ref="A1:G136"/>
  <sheetViews>
    <sheetView topLeftCell="A61" workbookViewId="0">
      <selection activeCell="F69" sqref="F6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 t="s">
        <v>27</v>
      </c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 t="s">
        <v>27</v>
      </c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289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289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42160</v>
      </c>
      <c r="D136" s="26">
        <f>SUM(D4:D135)</f>
        <v>56622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6E69B-D933-4BF4-8F2A-561034CAE19C}">
  <dimension ref="A1:G136"/>
  <sheetViews>
    <sheetView topLeftCell="A25" workbookViewId="0">
      <selection activeCell="C33" sqref="C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f>4*120</f>
        <v>480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/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/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/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>
        <v>3500</v>
      </c>
      <c r="E123" s="43" t="s">
        <v>217</v>
      </c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43640</v>
      </c>
      <c r="D136" s="26">
        <f>SUM(D4:D135)</f>
        <v>56302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561E8-A6F7-4167-88B6-2DDA3DC53111}">
  <dimension ref="A1:G136"/>
  <sheetViews>
    <sheetView topLeftCell="A7" workbookViewId="0">
      <selection activeCell="F69" sqref="F6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/>
      <c r="E7" s="43"/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1886*8</f>
        <v>15088</v>
      </c>
      <c r="D11" s="10">
        <f>1886*8</f>
        <v>15088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/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800</v>
      </c>
      <c r="D46" s="11">
        <v>800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384</v>
      </c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/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/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 t="s">
        <v>292</v>
      </c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 t="s">
        <v>292</v>
      </c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/>
      <c r="E79" s="43"/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>
        <v>3000</v>
      </c>
      <c r="E86" s="43" t="s">
        <v>217</v>
      </c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 t="s">
        <v>217</v>
      </c>
    </row>
    <row r="90" spans="1:7" ht="23.5">
      <c r="A90" s="28" t="s">
        <v>176</v>
      </c>
      <c r="B90" s="28" t="s">
        <v>177</v>
      </c>
      <c r="C90" s="10"/>
      <c r="D90" s="10"/>
      <c r="E90" s="43" t="s">
        <v>289</v>
      </c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>
        <v>600</v>
      </c>
      <c r="E93" s="43" t="s">
        <v>217</v>
      </c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43400</v>
      </c>
      <c r="D136" s="26">
        <f>SUM(D4:D135)</f>
        <v>55122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FE2BA-D9BF-47C2-AA89-077F248CBA28}">
  <dimension ref="A1:G136"/>
  <sheetViews>
    <sheetView topLeftCell="A122" workbookViewId="0">
      <selection activeCell="D120" sqref="D12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297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708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2000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300</v>
      </c>
      <c r="E61" s="43" t="s">
        <v>292</v>
      </c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43288</v>
      </c>
      <c r="D136" s="26">
        <f>SUM(D4:D135)</f>
        <v>55136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713D-9EC2-4C86-A4C6-75D49F440A60}">
  <dimension ref="A1:G136"/>
  <sheetViews>
    <sheetView workbookViewId="0">
      <selection activeCell="D105" sqref="D10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1000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1300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>
        <v>1750</v>
      </c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300</v>
      </c>
      <c r="E61" s="43" t="s">
        <v>292</v>
      </c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 t="s">
        <v>289</v>
      </c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160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160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>
        <f>800*2</f>
        <v>1600</v>
      </c>
      <c r="D120" s="11">
        <v>1600</v>
      </c>
      <c r="E120" s="43" t="s">
        <v>217</v>
      </c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54998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02A14-F64D-4C59-90CA-720E077ECC50}">
  <dimension ref="A1:G136"/>
  <sheetViews>
    <sheetView workbookViewId="0">
      <selection activeCell="E31" sqref="E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500</v>
      </c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704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42188</v>
      </c>
      <c r="D136" s="26">
        <f>SUM(D4:D135)</f>
        <v>54412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DFBD2-4225-4478-9512-DCB3AA43C43A}">
  <dimension ref="A1:G136"/>
  <sheetViews>
    <sheetView topLeftCell="A128" workbookViewId="0">
      <selection activeCell="E134" sqref="E13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/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53308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442C5-ABCE-458B-A4EE-965F4A561E5F}">
  <dimension ref="A1:G134"/>
  <sheetViews>
    <sheetView workbookViewId="0">
      <selection activeCell="F5" sqref="F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228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/>
      <c r="G36" t="s">
        <v>9</v>
      </c>
    </row>
    <row r="37" spans="1:7" ht="23.5">
      <c r="A37" s="30" t="s">
        <v>91</v>
      </c>
      <c r="B37" s="30" t="s">
        <v>92</v>
      </c>
      <c r="C37" s="10"/>
      <c r="D37" s="11"/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/>
      <c r="G61">
        <v>170</v>
      </c>
    </row>
    <row r="62" spans="1:7" ht="23.5">
      <c r="A62" s="28" t="s">
        <v>138</v>
      </c>
      <c r="B62" s="28" t="s">
        <v>139</v>
      </c>
      <c r="C62" s="10"/>
      <c r="D62" s="11"/>
      <c r="G62">
        <v>170</v>
      </c>
    </row>
    <row r="63" spans="1:7" ht="23.5">
      <c r="A63" s="28" t="s">
        <v>140</v>
      </c>
      <c r="B63" s="28" t="s">
        <v>141</v>
      </c>
      <c r="C63" s="10"/>
      <c r="D63" s="11"/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/>
      <c r="G65">
        <v>180</v>
      </c>
    </row>
    <row r="66" spans="1:7" ht="23.5">
      <c r="A66" s="28" t="s">
        <v>146</v>
      </c>
      <c r="B66" s="28" t="s">
        <v>147</v>
      </c>
      <c r="C66" s="10"/>
      <c r="D66" s="11"/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/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/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/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>
        <v>1000</v>
      </c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>
        <v>200</v>
      </c>
      <c r="D130" s="20"/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40912</v>
      </c>
      <c r="D134" s="26">
        <f>SUM(D4:D133)</f>
        <v>40532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59843-E72A-464E-9DCE-1E99C93EA6D3}">
  <dimension ref="A1:G136"/>
  <sheetViews>
    <sheetView topLeftCell="A81" workbookViewId="0">
      <selection activeCell="E89" sqref="E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>
        <v>500</v>
      </c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44288</v>
      </c>
      <c r="D136" s="26">
        <f>SUM(D4:D135)</f>
        <v>53808</v>
      </c>
      <c r="E136" s="43"/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BECF-6C6F-43FD-8BBE-262D43E161C6}">
  <dimension ref="A1:G136"/>
  <sheetViews>
    <sheetView topLeftCell="A131" workbookViewId="0">
      <selection activeCell="G136" sqref="G13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5" ht="21.5" hidden="1" thickBot="1">
      <c r="A129" s="46"/>
      <c r="B129" s="47"/>
      <c r="C129" s="48"/>
      <c r="D129" s="49"/>
      <c r="E129" s="43"/>
    </row>
    <row r="130" spans="1:5" ht="21">
      <c r="A130" s="121" t="s">
        <v>14</v>
      </c>
      <c r="B130" s="122"/>
      <c r="C130" s="122"/>
      <c r="D130" s="123"/>
      <c r="E130" s="43"/>
    </row>
    <row r="131" spans="1:5" ht="23.5">
      <c r="A131" s="12" t="s">
        <v>221</v>
      </c>
      <c r="B131" s="12" t="s">
        <v>254</v>
      </c>
      <c r="C131" s="10"/>
      <c r="D131" s="10"/>
      <c r="E131" s="43"/>
    </row>
    <row r="132" spans="1:5" ht="23.5">
      <c r="A132" s="12" t="s">
        <v>221</v>
      </c>
      <c r="B132" s="12" t="s">
        <v>222</v>
      </c>
      <c r="C132" s="10"/>
      <c r="D132" s="10"/>
      <c r="E132" s="43"/>
    </row>
    <row r="133" spans="1:5" ht="23.5">
      <c r="A133" s="12"/>
      <c r="B133" s="12"/>
      <c r="C133" s="14"/>
      <c r="D133" s="10"/>
      <c r="E133" s="43"/>
    </row>
    <row r="134" spans="1:5" ht="23.5">
      <c r="A134" s="12" t="s">
        <v>260</v>
      </c>
      <c r="B134" s="12" t="s">
        <v>241</v>
      </c>
      <c r="C134" s="14"/>
      <c r="D134" s="10"/>
      <c r="E134" s="43"/>
    </row>
    <row r="135" spans="1:5" ht="23.5">
      <c r="A135" s="12" t="s">
        <v>240</v>
      </c>
      <c r="B135" s="12" t="s">
        <v>241</v>
      </c>
      <c r="C135" s="14"/>
      <c r="D135" s="10"/>
      <c r="E135" s="43"/>
    </row>
    <row r="136" spans="1:5" ht="19.5" customHeight="1">
      <c r="A136" s="25" t="s">
        <v>15</v>
      </c>
      <c r="B136" s="25"/>
      <c r="C136" s="26">
        <f>SUM(C4:C135)</f>
        <v>43788</v>
      </c>
      <c r="D136" s="26">
        <f>SUM(D4:D135)</f>
        <v>53808</v>
      </c>
      <c r="E136" s="43"/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981D1-65C8-4D80-970D-203DA8713453}">
  <dimension ref="A1:G136"/>
  <sheetViews>
    <sheetView workbookViewId="0">
      <selection activeCell="F132" sqref="F1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>
        <v>800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>
        <v>800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500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>
        <v>700</v>
      </c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44488</v>
      </c>
      <c r="D136" s="26">
        <f>SUM(D4:D135)</f>
        <v>53808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22EB5-363B-419A-9383-858A8A988E2E}">
  <dimension ref="A1:G136"/>
  <sheetViews>
    <sheetView topLeftCell="A131" workbookViewId="0">
      <selection activeCell="C35" sqref="C3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349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43288</v>
      </c>
      <c r="D136" s="26">
        <f>SUM(D4:D135)</f>
        <v>51708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4783-32B6-43A8-A862-6CF07930F479}">
  <dimension ref="A1:G136"/>
  <sheetViews>
    <sheetView topLeftCell="A25" workbookViewId="0">
      <selection activeCell="D33" sqref="D3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1800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53508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3F03-32F7-42D7-BD5A-CD803896B3F5}">
  <dimension ref="A1:G136"/>
  <sheetViews>
    <sheetView topLeftCell="A131" workbookViewId="0">
      <selection activeCell="E143" sqref="E14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51708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90B-B4C5-4AAC-B4DD-922DBA6AA12E}">
  <dimension ref="A1:G136"/>
  <sheetViews>
    <sheetView topLeftCell="A137" workbookViewId="0">
      <selection activeCell="E8" sqref="E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240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>
        <v>800</v>
      </c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1000</v>
      </c>
      <c r="D46" s="11">
        <v>1000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44328</v>
      </c>
      <c r="D136" s="26">
        <f>SUM(D4:D135)</f>
        <v>51708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70724-6466-4614-9E08-E617B415CEC1}">
  <dimension ref="A1:G136"/>
  <sheetViews>
    <sheetView topLeftCell="A28" workbookViewId="0">
      <selection activeCell="C32" sqref="C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800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>
        <v>400</v>
      </c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44288</v>
      </c>
      <c r="D136" s="26">
        <f>SUM(D4:D135)</f>
        <v>52308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23ED3-B2A9-42B6-A94B-DA405E3285EB}">
  <dimension ref="A1:G136"/>
  <sheetViews>
    <sheetView topLeftCell="A27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800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43488</v>
      </c>
      <c r="D136" s="26">
        <f>SUM(D4:D135)</f>
        <v>52708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322CB-E0E9-48ED-86B9-F44747477A2D}">
  <dimension ref="A1:G136"/>
  <sheetViews>
    <sheetView topLeftCell="A58" workbookViewId="0">
      <selection activeCell="D60" sqref="D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>
        <v>2000</v>
      </c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47488</v>
      </c>
      <c r="D136" s="26">
        <f>SUM(D4:D135)</f>
        <v>51408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1693-686E-41E2-AEC8-B10666580EEA}">
  <dimension ref="A1:G134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229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>
        <v>4000</v>
      </c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>
        <v>2200</v>
      </c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>
        <v>3800</v>
      </c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>
        <f>340*2</f>
        <v>680</v>
      </c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>
        <v>2000</v>
      </c>
      <c r="E28" t="s">
        <v>220</v>
      </c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>
        <v>1000</v>
      </c>
      <c r="D34" s="11">
        <v>1000</v>
      </c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2500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1200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 hidden="1">
      <c r="A52" s="32" t="s">
        <v>121</v>
      </c>
      <c r="B52" s="32" t="s">
        <v>122</v>
      </c>
      <c r="C52" s="10"/>
      <c r="D52" s="11"/>
    </row>
    <row r="53" spans="1:7" ht="26" hidden="1">
      <c r="A53" s="32" t="s">
        <v>123</v>
      </c>
      <c r="B53" s="28" t="s">
        <v>124</v>
      </c>
      <c r="C53" s="10"/>
      <c r="D53" s="11"/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 hidden="1">
      <c r="A58" s="33" t="s">
        <v>130</v>
      </c>
      <c r="B58" s="30" t="s">
        <v>131</v>
      </c>
      <c r="C58" s="10"/>
      <c r="D58" s="11"/>
      <c r="G58">
        <v>230</v>
      </c>
    </row>
    <row r="59" spans="1:7" ht="23.5" hidden="1">
      <c r="A59" s="30" t="s">
        <v>132</v>
      </c>
      <c r="B59" s="30" t="s">
        <v>133</v>
      </c>
      <c r="C59" s="10"/>
      <c r="D59" s="11"/>
      <c r="G59">
        <v>180</v>
      </c>
    </row>
    <row r="60" spans="1:7" ht="23.5" hidden="1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160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160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>
        <f>900*2</f>
        <v>1800</v>
      </c>
      <c r="D74" s="11">
        <v>2000</v>
      </c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3000</v>
      </c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1000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>
        <v>3774</v>
      </c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4" ht="24" thickBot="1">
      <c r="A129" s="17" t="s">
        <v>221</v>
      </c>
      <c r="B129" s="18" t="s">
        <v>22</v>
      </c>
      <c r="C129" s="19"/>
      <c r="D129" s="11"/>
    </row>
    <row r="130" spans="1:4" ht="24" thickBot="1">
      <c r="A130" s="17" t="s">
        <v>221</v>
      </c>
      <c r="B130" s="18" t="s">
        <v>222</v>
      </c>
      <c r="C130" s="11"/>
      <c r="D130" s="20">
        <v>200</v>
      </c>
    </row>
    <row r="131" spans="1:4" ht="15" thickBot="1">
      <c r="A131" s="17"/>
      <c r="B131" s="18"/>
      <c r="C131" s="19"/>
      <c r="D131" s="20"/>
    </row>
    <row r="132" spans="1:4" ht="15" thickBot="1">
      <c r="A132" s="17"/>
      <c r="B132" s="18"/>
      <c r="C132" s="19"/>
      <c r="D132" s="20"/>
    </row>
    <row r="133" spans="1:4">
      <c r="A133" s="21"/>
      <c r="B133" s="22"/>
      <c r="C133" s="23"/>
      <c r="D133" s="24"/>
    </row>
    <row r="134" spans="1:4" ht="19.5" customHeight="1">
      <c r="A134" s="25" t="s">
        <v>15</v>
      </c>
      <c r="B134" s="25"/>
      <c r="C134" s="26">
        <f>SUM(C4:C133)</f>
        <v>40712</v>
      </c>
      <c r="D134" s="26">
        <f>SUM(D4:D133)</f>
        <v>57532</v>
      </c>
    </row>
  </sheetData>
  <mergeCells count="13">
    <mergeCell ref="A128:D128"/>
    <mergeCell ref="A96:D96"/>
    <mergeCell ref="A99:D99"/>
    <mergeCell ref="A112:D112"/>
    <mergeCell ref="A115:D115"/>
    <mergeCell ref="A120:D120"/>
    <mergeCell ref="A123:D123"/>
    <mergeCell ref="A89:D89"/>
    <mergeCell ref="A1:C1"/>
    <mergeCell ref="A3:D3"/>
    <mergeCell ref="A24:D24"/>
    <mergeCell ref="A57:D57"/>
    <mergeCell ref="A73:D73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8E5B2-7D67-46B8-8CD3-C1CDDBC152A4}">
  <dimension ref="A1:G136"/>
  <sheetViews>
    <sheetView topLeftCell="A128" workbookViewId="0">
      <selection activeCell="D53" sqref="D53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/>
      <c r="D26" s="11"/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/>
      <c r="D27" s="11"/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/>
      <c r="D76" s="11"/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43488</v>
      </c>
      <c r="D136" s="26">
        <f>SUM(D4:D135)</f>
        <v>51908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8536D-B44B-4720-81E2-46B2FAC9C568}">
  <dimension ref="A1:G136"/>
  <sheetViews>
    <sheetView topLeftCell="A24" workbookViewId="0">
      <selection activeCell="D31" sqref="D3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600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>
        <v>2000</v>
      </c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>
        <v>3000</v>
      </c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27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49688</v>
      </c>
      <c r="D136" s="26">
        <f>SUM(D4:D135)</f>
        <v>55035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40FAE-8E4C-4D43-A14C-3B7CADB21DD0}">
  <dimension ref="A1:G136"/>
  <sheetViews>
    <sheetView topLeftCell="A33" workbookViewId="0">
      <selection activeCell="E38" sqref="E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/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>
        <v>900</v>
      </c>
      <c r="D28" s="11">
        <v>900</v>
      </c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2000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/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>
        <v>1600</v>
      </c>
      <c r="D87" s="10">
        <v>1600</v>
      </c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44088</v>
      </c>
      <c r="D136" s="26">
        <f>SUM(D4:D135)</f>
        <v>57608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FB938-996E-4BFA-8173-6A3900EFCE18}">
  <dimension ref="A1:G136"/>
  <sheetViews>
    <sheetView topLeftCell="A128" workbookViewId="0">
      <selection activeCell="D90" sqref="D9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358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1000</v>
      </c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v>1100</v>
      </c>
      <c r="D5" s="11">
        <v>1100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>
        <v>1200</v>
      </c>
      <c r="D12" s="11">
        <v>1200</v>
      </c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480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>
        <v>100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700</v>
      </c>
      <c r="D77" s="11">
        <v>700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/>
      <c r="D90" s="10"/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39788</v>
      </c>
      <c r="D136" s="26">
        <f>SUM(D4:D135)</f>
        <v>51388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071E9-54BE-45FD-8A66-B1F19663A556}">
  <dimension ref="A1:G136"/>
  <sheetViews>
    <sheetView topLeftCell="A131" workbookViewId="0">
      <selection activeCell="C89" sqref="C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v>4600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6300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>
        <v>4000</v>
      </c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1000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41988</v>
      </c>
      <c r="D136" s="26">
        <f>SUM(D4:D135)</f>
        <v>55764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81888-E528-4BDC-AA1D-98CABFE62B36}">
  <dimension ref="A1:G136"/>
  <sheetViews>
    <sheetView workbookViewId="0">
      <selection activeCell="D12" sqref="D1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f>4600+2100</f>
        <v>6700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2100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41988</v>
      </c>
      <c r="D136" s="26">
        <f>SUM(D4:D135)</f>
        <v>49164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778C3-088A-4311-93C2-1534509EE433}">
  <dimension ref="A1:G136"/>
  <sheetViews>
    <sheetView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2100</v>
      </c>
      <c r="D4" s="11">
        <f>4600+2100</f>
        <v>6700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1050*2</f>
        <v>2100</v>
      </c>
      <c r="D5" s="11">
        <v>2100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1100*6</f>
        <v>6600</v>
      </c>
      <c r="D9" s="11">
        <v>6600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>
        <v>800</v>
      </c>
      <c r="D24" s="11">
        <v>800</v>
      </c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>
        <v>500</v>
      </c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500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300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300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/>
      <c r="E77" s="43"/>
      <c r="G77">
        <v>700</v>
      </c>
    </row>
    <row r="78" spans="1:7" ht="23.5">
      <c r="A78" s="34" t="s">
        <v>161</v>
      </c>
      <c r="B78" s="35" t="s">
        <v>162</v>
      </c>
      <c r="C78" s="10">
        <v>1000</v>
      </c>
      <c r="D78" s="11">
        <v>1000</v>
      </c>
      <c r="E78" s="43"/>
      <c r="G78">
        <v>900</v>
      </c>
    </row>
    <row r="79" spans="1:7" ht="23.5">
      <c r="A79" s="36" t="s">
        <v>163</v>
      </c>
      <c r="B79" s="35" t="s">
        <v>164</v>
      </c>
      <c r="C79" s="10">
        <f>600*2</f>
        <v>1200</v>
      </c>
      <c r="D79" s="11">
        <v>1690</v>
      </c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/>
      <c r="D89" s="10"/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42488</v>
      </c>
      <c r="D136" s="26">
        <f>SUM(D4:D135)</f>
        <v>49164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3EEC-6016-4782-BA50-363FB9AAA003}">
  <dimension ref="A1:G136"/>
  <sheetViews>
    <sheetView topLeftCell="A128" workbookViewId="0">
      <selection activeCell="F89" sqref="F8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41488</v>
      </c>
      <c r="D136" s="26">
        <f>SUM(D4:D135)</f>
        <v>50214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A0ED7-3C30-4CA6-88E1-CE4BBA427116}">
  <dimension ref="A1:G136"/>
  <sheetViews>
    <sheetView topLeftCell="A93" workbookViewId="0">
      <selection activeCell="E6" sqref="E6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>
        <v>1600</v>
      </c>
      <c r="D7" s="11">
        <v>1600</v>
      </c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>
        <v>500</v>
      </c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1056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41488</v>
      </c>
      <c r="D136" s="26">
        <f>SUM(D4:D135)</f>
        <v>50214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1F06E-FE19-4F15-B4F2-6854D859FE8F}">
  <dimension ref="A1:G136"/>
  <sheetViews>
    <sheetView topLeftCell="A64" workbookViewId="0">
      <selection activeCell="D69" sqref="D69:D7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/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/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46738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8F177-3F2C-4ABB-BEBF-E3716936E56C}">
  <dimension ref="A1:G134"/>
  <sheetViews>
    <sheetView workbookViewId="0">
      <selection activeCell="D1" sqref="D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11">
        <v>4000</v>
      </c>
      <c r="E4" t="s">
        <v>217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E5" t="s">
        <v>217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t="s">
        <v>217</v>
      </c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11">
        <v>2000</v>
      </c>
      <c r="E7" t="s">
        <v>217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>
        <v>2200</v>
      </c>
      <c r="D9" s="11"/>
      <c r="E9" t="s">
        <v>217</v>
      </c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E10" t="s">
        <v>217</v>
      </c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11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11">
        <v>2800</v>
      </c>
      <c r="E14" t="s">
        <v>217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/>
      <c r="E25" t="s">
        <v>217</v>
      </c>
      <c r="G25">
        <v>340</v>
      </c>
    </row>
    <row r="26" spans="1:7" ht="23.5">
      <c r="A26" s="30" t="s">
        <v>69</v>
      </c>
      <c r="B26" s="30" t="s">
        <v>70</v>
      </c>
      <c r="C26" s="10"/>
      <c r="D26" s="11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11">
        <v>400</v>
      </c>
      <c r="E27" s="13" t="s">
        <v>218</v>
      </c>
      <c r="G27">
        <v>200</v>
      </c>
    </row>
    <row r="28" spans="1:7" ht="23.5">
      <c r="A28" s="30" t="s">
        <v>73</v>
      </c>
      <c r="B28" s="30" t="s">
        <v>74</v>
      </c>
      <c r="C28" s="10"/>
      <c r="D28" s="11">
        <v>2000</v>
      </c>
      <c r="E28" t="s">
        <v>220</v>
      </c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11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500</v>
      </c>
      <c r="E40" s="13" t="s">
        <v>219</v>
      </c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 t="s">
        <v>218</v>
      </c>
    </row>
    <row r="43" spans="1:7" ht="23.5">
      <c r="A43" s="32" t="s">
        <v>103</v>
      </c>
      <c r="B43" s="28" t="s">
        <v>104</v>
      </c>
      <c r="C43" s="10"/>
      <c r="D43" s="27"/>
      <c r="E43" s="13" t="s">
        <v>218</v>
      </c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11">
        <v>1000</v>
      </c>
      <c r="E45" s="13" t="s">
        <v>218</v>
      </c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11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160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160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/>
      <c r="D74" s="11"/>
      <c r="E74" t="s">
        <v>217</v>
      </c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11">
        <v>2000</v>
      </c>
      <c r="E76" t="s">
        <v>219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11">
        <v>1690</v>
      </c>
      <c r="E77" s="13" t="s">
        <v>220</v>
      </c>
      <c r="G77">
        <v>600</v>
      </c>
    </row>
    <row r="78" spans="1:7" ht="26">
      <c r="A78" s="37" t="s">
        <v>51</v>
      </c>
      <c r="B78" s="35" t="s">
        <v>165</v>
      </c>
      <c r="C78" s="10"/>
      <c r="D78" s="11">
        <v>3000</v>
      </c>
      <c r="E78" t="s">
        <v>219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11">
        <v>1000</v>
      </c>
      <c r="E79" t="s">
        <v>219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11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11">
        <v>1008</v>
      </c>
      <c r="E85" t="s">
        <v>219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E90" t="s">
        <v>217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E98" t="s">
        <v>219</v>
      </c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34112</v>
      </c>
      <c r="D134" s="26">
        <f>SUM(D4:D133)</f>
        <v>44378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F413-6990-4527-BCA1-3384B86FC551}">
  <dimension ref="A1:G136"/>
  <sheetViews>
    <sheetView topLeftCell="A128" workbookViewId="0">
      <selection activeCell="E70" sqref="E7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46898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65DAA-8034-4A12-93E4-212B3A21730C}">
  <dimension ref="A1:G136"/>
  <sheetViews>
    <sheetView topLeftCell="A34" workbookViewId="0">
      <selection activeCell="D38" sqref="D3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v>4200</v>
      </c>
      <c r="D4" s="11">
        <f>4200+4200</f>
        <v>8400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>
        <v>1000</v>
      </c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39888</v>
      </c>
      <c r="D136" s="26">
        <f>SUM(D4:D135)</f>
        <v>47898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218-C06B-43DC-9795-EDBF4978A2BD}">
  <dimension ref="A1:G136"/>
  <sheetViews>
    <sheetView topLeftCell="A43" workbookViewId="0">
      <selection activeCell="F60" sqref="F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1000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80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80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43088</v>
      </c>
      <c r="D136" s="26">
        <f>SUM(D4:D135)</f>
        <v>49098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7BA1-BC67-47BA-A854-D365042FC955}">
  <dimension ref="A1:G136"/>
  <sheetViews>
    <sheetView workbookViewId="0">
      <selection activeCell="D71" sqref="D7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369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49958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F585E-EA31-4650-AB4C-268305EB24EC}">
  <dimension ref="A1:G136"/>
  <sheetViews>
    <sheetView topLeftCell="A24" workbookViewId="0">
      <selection activeCell="D30" sqref="D3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2100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52058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D6D2F-DEAA-425D-84B5-A9702CAD36CC}">
  <dimension ref="A1:G136"/>
  <sheetViews>
    <sheetView topLeftCell="A122" workbookViewId="0">
      <selection activeCell="D8" sqref="D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>
        <v>1600</v>
      </c>
      <c r="D14" s="11">
        <v>1600</v>
      </c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>
        <v>240</v>
      </c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>
        <v>240</v>
      </c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42088</v>
      </c>
      <c r="D136" s="26">
        <f>SUM(D4:D135)</f>
        <v>49958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66CBB-3720-42D6-862C-A747DC100E71}">
  <dimension ref="A1:G136"/>
  <sheetViews>
    <sheetView topLeftCell="A24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3000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700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51378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56AFB-6C69-4D17-9D4A-CF1001FDD090}">
  <dimension ref="A1:G136"/>
  <sheetViews>
    <sheetView topLeftCell="A67" workbookViewId="0">
      <selection activeCell="E65" sqref="E6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3601-BF98-44D6-A356-157082F65DC5}">
  <dimension ref="A1:G136"/>
  <sheetViews>
    <sheetView topLeftCell="A45" workbookViewId="0">
      <selection activeCell="E61" sqref="E61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1000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49178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3E1D8-BD19-43C7-8EC2-3C74B3EEEE57}">
  <dimension ref="A1:G136"/>
  <sheetViews>
    <sheetView workbookViewId="0">
      <selection activeCell="D92" sqref="D9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/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6F050-9490-4496-8869-5EC4A83790C2}">
  <dimension ref="A1:G134"/>
  <sheetViews>
    <sheetView topLeftCell="A121" workbookViewId="0">
      <selection activeCell="E98" sqref="E98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11.81640625" customWidth="1"/>
  </cols>
  <sheetData>
    <row r="1" spans="1:7" ht="18" customHeight="1">
      <c r="A1" s="119" t="s">
        <v>0</v>
      </c>
      <c r="B1" s="120"/>
      <c r="C1" s="120"/>
      <c r="D1" s="1" t="s">
        <v>232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7"/>
    </row>
    <row r="4" spans="1:7" ht="23.5">
      <c r="A4" s="28" t="s">
        <v>29</v>
      </c>
      <c r="B4" s="28" t="s">
        <v>30</v>
      </c>
      <c r="C4" s="10">
        <f>1050*6</f>
        <v>6300</v>
      </c>
      <c r="D4" s="27">
        <v>4000</v>
      </c>
      <c r="G4">
        <v>1050</v>
      </c>
    </row>
    <row r="5" spans="1:7" ht="23.5">
      <c r="A5" s="28" t="s">
        <v>31</v>
      </c>
      <c r="B5" s="28" t="s">
        <v>32</v>
      </c>
      <c r="C5" s="10">
        <v>4200</v>
      </c>
      <c r="D5" s="11"/>
      <c r="G5">
        <v>1050</v>
      </c>
    </row>
    <row r="6" spans="1:7" ht="23.5">
      <c r="A6" s="28" t="s">
        <v>33</v>
      </c>
      <c r="B6" s="28" t="s">
        <v>34</v>
      </c>
      <c r="C6" s="10"/>
      <c r="D6" s="11"/>
      <c r="G6">
        <v>622</v>
      </c>
    </row>
    <row r="7" spans="1:7" ht="23.5">
      <c r="A7" s="28" t="s">
        <v>35</v>
      </c>
      <c r="B7" s="28" t="s">
        <v>36</v>
      </c>
      <c r="C7" s="10">
        <f>500*4</f>
        <v>2000</v>
      </c>
      <c r="D7" s="27">
        <v>2000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</row>
    <row r="9" spans="1:7" ht="23.5">
      <c r="A9" s="29" t="s">
        <v>39</v>
      </c>
      <c r="B9" s="28" t="s">
        <v>40</v>
      </c>
      <c r="C9" s="10"/>
      <c r="D9" s="11"/>
      <c r="G9">
        <v>1150</v>
      </c>
    </row>
    <row r="10" spans="1:7" ht="23.5">
      <c r="A10" s="28" t="s">
        <v>41</v>
      </c>
      <c r="B10" s="28" t="s">
        <v>42</v>
      </c>
      <c r="C10" s="10"/>
      <c r="D10" s="11"/>
      <c r="G10">
        <v>1886</v>
      </c>
    </row>
    <row r="11" spans="1:7" ht="23.5">
      <c r="A11" s="28" t="s">
        <v>43</v>
      </c>
      <c r="B11" s="28" t="s">
        <v>44</v>
      </c>
      <c r="C11" s="10"/>
      <c r="D11" s="11"/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G12">
        <v>1886</v>
      </c>
    </row>
    <row r="13" spans="1:7" ht="23.5">
      <c r="A13" s="28" t="s">
        <v>47</v>
      </c>
      <c r="B13" s="28" t="s">
        <v>48</v>
      </c>
      <c r="C13" s="10">
        <f>900*4</f>
        <v>3600</v>
      </c>
      <c r="D13" s="27">
        <v>3600</v>
      </c>
      <c r="G13">
        <v>900</v>
      </c>
    </row>
    <row r="14" spans="1:7" ht="23.5">
      <c r="A14" s="28" t="s">
        <v>49</v>
      </c>
      <c r="B14" s="28" t="s">
        <v>50</v>
      </c>
      <c r="C14" s="10">
        <f>700*4</f>
        <v>2800</v>
      </c>
      <c r="D14" s="27">
        <v>2800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27">
        <v>3000</v>
      </c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</row>
    <row r="18" spans="1:7" ht="23.5" hidden="1">
      <c r="A18" s="28" t="s">
        <v>57</v>
      </c>
      <c r="B18" s="28" t="s">
        <v>58</v>
      </c>
      <c r="C18" s="10"/>
      <c r="D18" s="11"/>
    </row>
    <row r="19" spans="1:7" ht="23.5" hidden="1">
      <c r="A19" s="28" t="s">
        <v>59</v>
      </c>
      <c r="B19" s="28" t="s">
        <v>60</v>
      </c>
      <c r="C19" s="10"/>
      <c r="D19" s="11"/>
    </row>
    <row r="20" spans="1:7" ht="23.5" hidden="1">
      <c r="A20" s="28" t="s">
        <v>61</v>
      </c>
      <c r="B20" s="28" t="s">
        <v>62</v>
      </c>
      <c r="C20" s="10"/>
      <c r="D20" s="11"/>
    </row>
    <row r="21" spans="1:7" ht="23.5" hidden="1">
      <c r="A21" s="28" t="s">
        <v>63</v>
      </c>
      <c r="B21" s="28" t="s">
        <v>64</v>
      </c>
      <c r="C21" s="10"/>
      <c r="D21" s="11"/>
    </row>
    <row r="22" spans="1:7" ht="23.5" hidden="1">
      <c r="A22" s="28" t="s">
        <v>65</v>
      </c>
      <c r="B22" s="28" t="s">
        <v>66</v>
      </c>
      <c r="C22" s="10"/>
      <c r="D22" s="11"/>
    </row>
    <row r="23" spans="1:7" ht="23.5" hidden="1">
      <c r="A23" s="28"/>
      <c r="B23" s="28"/>
      <c r="C23" s="10"/>
      <c r="D23" s="11"/>
    </row>
    <row r="24" spans="1:7">
      <c r="A24" s="116" t="str">
        <f>'[1]STOCK DETAILS-23.08.2023'!B25</f>
        <v>PLANT E-92</v>
      </c>
      <c r="B24" s="117"/>
      <c r="C24" s="117"/>
      <c r="D24" s="118"/>
    </row>
    <row r="25" spans="1:7" ht="23.5">
      <c r="A25" s="30" t="s">
        <v>67</v>
      </c>
      <c r="B25" s="30" t="s">
        <v>68</v>
      </c>
      <c r="C25" s="10"/>
      <c r="D25" s="11"/>
      <c r="G25">
        <v>340</v>
      </c>
    </row>
    <row r="26" spans="1:7" ht="23.5">
      <c r="A26" s="30" t="s">
        <v>69</v>
      </c>
      <c r="B26" s="30" t="s">
        <v>70</v>
      </c>
      <c r="C26" s="10"/>
      <c r="D26" s="27">
        <v>600</v>
      </c>
      <c r="G26">
        <v>280</v>
      </c>
    </row>
    <row r="27" spans="1:7" ht="23.5">
      <c r="A27" s="30" t="s">
        <v>71</v>
      </c>
      <c r="B27" s="30" t="s">
        <v>72</v>
      </c>
      <c r="C27" s="10">
        <v>400</v>
      </c>
      <c r="D27" s="27">
        <v>400</v>
      </c>
      <c r="E27" s="13"/>
      <c r="G27">
        <v>200</v>
      </c>
    </row>
    <row r="28" spans="1:7" ht="23.5">
      <c r="A28" s="30" t="s">
        <v>73</v>
      </c>
      <c r="B28" s="30" t="s">
        <v>74</v>
      </c>
      <c r="C28" s="10"/>
      <c r="D28" s="11"/>
      <c r="G28" t="s">
        <v>9</v>
      </c>
    </row>
    <row r="29" spans="1:7" ht="23.5">
      <c r="A29" s="28" t="s">
        <v>75</v>
      </c>
      <c r="B29" s="28" t="s">
        <v>76</v>
      </c>
      <c r="C29" s="10"/>
      <c r="D29" s="11"/>
    </row>
    <row r="30" spans="1:7" ht="23.5">
      <c r="A30" s="30" t="s">
        <v>77</v>
      </c>
      <c r="B30" s="30" t="s">
        <v>78</v>
      </c>
      <c r="C30" s="10"/>
      <c r="D30" s="11"/>
      <c r="G30" t="s">
        <v>9</v>
      </c>
    </row>
    <row r="31" spans="1:7" ht="23.5">
      <c r="A31" s="30" t="s">
        <v>79</v>
      </c>
      <c r="B31" s="30" t="s">
        <v>80</v>
      </c>
      <c r="C31" s="10">
        <v>240</v>
      </c>
      <c r="D31" s="27">
        <v>240</v>
      </c>
      <c r="G31" t="s">
        <v>9</v>
      </c>
    </row>
    <row r="32" spans="1:7" ht="23.5">
      <c r="A32" s="28" t="s">
        <v>81</v>
      </c>
      <c r="B32" s="28" t="s">
        <v>82</v>
      </c>
      <c r="C32" s="10"/>
      <c r="D32" s="11"/>
      <c r="G32" t="s">
        <v>9</v>
      </c>
    </row>
    <row r="33" spans="1:7" ht="23.5">
      <c r="A33" s="28" t="s">
        <v>83</v>
      </c>
      <c r="B33" s="28" t="s">
        <v>84</v>
      </c>
      <c r="C33" s="10"/>
      <c r="D33" s="11"/>
      <c r="G33" t="s">
        <v>9</v>
      </c>
    </row>
    <row r="34" spans="1:7" ht="23.5">
      <c r="A34" s="30" t="s">
        <v>85</v>
      </c>
      <c r="B34" s="30" t="s">
        <v>86</v>
      </c>
      <c r="C34" s="10"/>
      <c r="D34" s="11"/>
      <c r="G34" t="s">
        <v>9</v>
      </c>
    </row>
    <row r="35" spans="1:7" ht="23.5">
      <c r="A35" s="30" t="s">
        <v>87</v>
      </c>
      <c r="B35" s="30" t="s">
        <v>88</v>
      </c>
      <c r="C35" s="10"/>
      <c r="D35" s="11"/>
    </row>
    <row r="36" spans="1:7" ht="23.5">
      <c r="A36" s="30" t="s">
        <v>89</v>
      </c>
      <c r="B36" s="30" t="s">
        <v>90</v>
      </c>
      <c r="C36" s="10"/>
      <c r="D36" s="11">
        <v>2500</v>
      </c>
      <c r="G36" t="s">
        <v>9</v>
      </c>
    </row>
    <row r="37" spans="1:7" ht="23.5">
      <c r="A37" s="30" t="s">
        <v>91</v>
      </c>
      <c r="B37" s="30" t="s">
        <v>92</v>
      </c>
      <c r="C37" s="10"/>
      <c r="D37" s="11">
        <v>2000</v>
      </c>
      <c r="G37" t="s">
        <v>9</v>
      </c>
    </row>
    <row r="38" spans="1:7" ht="23.5">
      <c r="A38" s="31" t="s">
        <v>93</v>
      </c>
      <c r="B38" s="28" t="s">
        <v>94</v>
      </c>
      <c r="C38" s="10"/>
      <c r="D38" s="11"/>
      <c r="G38">
        <v>200</v>
      </c>
    </row>
    <row r="39" spans="1:7" ht="23.5">
      <c r="A39" s="31" t="s">
        <v>95</v>
      </c>
      <c r="B39" s="28" t="s">
        <v>96</v>
      </c>
      <c r="C39" s="10"/>
      <c r="D39" s="11"/>
      <c r="G39">
        <v>200</v>
      </c>
    </row>
    <row r="40" spans="1:7" ht="23.5">
      <c r="A40" s="31" t="s">
        <v>97</v>
      </c>
      <c r="B40" s="28" t="s">
        <v>98</v>
      </c>
      <c r="C40" s="10">
        <v>500</v>
      </c>
      <c r="D40" s="11">
        <v>384</v>
      </c>
      <c r="E40" s="13"/>
      <c r="G40">
        <v>250</v>
      </c>
    </row>
    <row r="41" spans="1:7" ht="23.5">
      <c r="A41" s="32" t="s">
        <v>99</v>
      </c>
      <c r="B41" s="28" t="s">
        <v>100</v>
      </c>
      <c r="C41" s="10"/>
      <c r="D41" s="11"/>
      <c r="G41">
        <v>200</v>
      </c>
    </row>
    <row r="42" spans="1:7" ht="23.5">
      <c r="A42" s="32" t="s">
        <v>101</v>
      </c>
      <c r="B42" s="28" t="s">
        <v>102</v>
      </c>
      <c r="C42" s="10"/>
      <c r="D42" s="27"/>
      <c r="E42" s="13"/>
    </row>
    <row r="43" spans="1:7" ht="23.5">
      <c r="A43" s="32" t="s">
        <v>103</v>
      </c>
      <c r="B43" s="28" t="s">
        <v>104</v>
      </c>
      <c r="C43" s="10"/>
      <c r="D43" s="27"/>
      <c r="E43" s="13"/>
    </row>
    <row r="44" spans="1:7" ht="23.5">
      <c r="A44" s="32" t="s">
        <v>105</v>
      </c>
      <c r="B44" s="28" t="s">
        <v>106</v>
      </c>
      <c r="C44" s="10"/>
      <c r="D44" s="11"/>
    </row>
    <row r="45" spans="1:7" ht="23.5">
      <c r="A45" s="32" t="s">
        <v>107</v>
      </c>
      <c r="B45" s="28" t="s">
        <v>108</v>
      </c>
      <c r="C45" s="10">
        <v>1000</v>
      </c>
      <c r="D45" s="27">
        <v>1000</v>
      </c>
      <c r="E45" s="13"/>
      <c r="G45">
        <v>300</v>
      </c>
    </row>
    <row r="46" spans="1:7" ht="23.5" hidden="1">
      <c r="A46" s="32" t="s">
        <v>109</v>
      </c>
      <c r="B46" s="28" t="s">
        <v>110</v>
      </c>
      <c r="C46" s="10"/>
      <c r="D46" s="11"/>
    </row>
    <row r="47" spans="1:7" ht="23.5" hidden="1">
      <c r="A47" s="32" t="s">
        <v>111</v>
      </c>
      <c r="B47" s="28" t="s">
        <v>112</v>
      </c>
      <c r="C47" s="10"/>
      <c r="D47" s="11"/>
    </row>
    <row r="48" spans="1:7" ht="23.5" hidden="1">
      <c r="A48" s="32" t="s">
        <v>113</v>
      </c>
      <c r="B48" s="28" t="s">
        <v>114</v>
      </c>
      <c r="C48" s="10"/>
      <c r="D48" s="11"/>
    </row>
    <row r="49" spans="1:7" ht="23.5" hidden="1">
      <c r="A49" s="32" t="s">
        <v>115</v>
      </c>
      <c r="B49" s="28" t="s">
        <v>116</v>
      </c>
      <c r="C49" s="10"/>
      <c r="D49" s="11"/>
    </row>
    <row r="50" spans="1:7" ht="23.5" hidden="1">
      <c r="A50" s="32" t="s">
        <v>117</v>
      </c>
      <c r="B50" s="28" t="s">
        <v>118</v>
      </c>
      <c r="C50" s="10"/>
      <c r="D50" s="11"/>
    </row>
    <row r="51" spans="1:7" ht="23.5" hidden="1">
      <c r="A51" s="32" t="s">
        <v>119</v>
      </c>
      <c r="B51" s="28" t="s">
        <v>120</v>
      </c>
      <c r="C51" s="10"/>
      <c r="D51" s="11"/>
    </row>
    <row r="52" spans="1:7" ht="23.5">
      <c r="A52" s="32" t="s">
        <v>121</v>
      </c>
      <c r="B52" s="32" t="s">
        <v>122</v>
      </c>
      <c r="C52" s="10"/>
      <c r="D52" s="11"/>
    </row>
    <row r="53" spans="1:7" ht="26">
      <c r="A53" s="32" t="s">
        <v>123</v>
      </c>
      <c r="B53" s="28" t="s">
        <v>124</v>
      </c>
      <c r="C53" s="10"/>
      <c r="D53" s="27">
        <v>1000</v>
      </c>
    </row>
    <row r="54" spans="1:7" ht="23.5" hidden="1">
      <c r="A54" s="32" t="s">
        <v>95</v>
      </c>
      <c r="B54" s="28" t="s">
        <v>125</v>
      </c>
      <c r="C54" s="10"/>
      <c r="D54" s="11"/>
    </row>
    <row r="55" spans="1:7" ht="26" hidden="1">
      <c r="A55" s="32" t="s">
        <v>126</v>
      </c>
      <c r="B55" s="28" t="s">
        <v>127</v>
      </c>
      <c r="C55" s="10"/>
      <c r="D55" s="11"/>
    </row>
    <row r="56" spans="1:7" ht="23.5" hidden="1">
      <c r="A56" s="32" t="s">
        <v>128</v>
      </c>
      <c r="B56" s="28" t="s">
        <v>129</v>
      </c>
      <c r="C56" s="10"/>
      <c r="D56" s="11"/>
    </row>
    <row r="57" spans="1:7">
      <c r="A57" s="116" t="str">
        <f>'[1]STOCK DETAILS-23.08.2023'!B58</f>
        <v>PLANT E-92 ( krinstna Associates)</v>
      </c>
      <c r="B57" s="117"/>
      <c r="C57" s="117"/>
      <c r="D57" s="118"/>
    </row>
    <row r="58" spans="1:7" ht="23.5">
      <c r="A58" s="33" t="s">
        <v>130</v>
      </c>
      <c r="B58" s="30" t="s">
        <v>131</v>
      </c>
      <c r="C58" s="10"/>
      <c r="D58" s="11"/>
      <c r="G58">
        <v>230</v>
      </c>
    </row>
    <row r="59" spans="1:7" ht="23.5">
      <c r="A59" s="30" t="s">
        <v>132</v>
      </c>
      <c r="B59" s="30" t="s">
        <v>133</v>
      </c>
      <c r="C59" s="10"/>
      <c r="D59" s="11"/>
      <c r="G59">
        <v>180</v>
      </c>
    </row>
    <row r="60" spans="1:7" ht="23.5">
      <c r="A60" s="30" t="s">
        <v>134</v>
      </c>
      <c r="B60" s="30" t="s">
        <v>135</v>
      </c>
      <c r="C60" s="10"/>
      <c r="D60" s="11"/>
      <c r="G60">
        <v>180</v>
      </c>
    </row>
    <row r="61" spans="1:7" ht="23.5">
      <c r="A61" s="28" t="s">
        <v>136</v>
      </c>
      <c r="B61" s="28" t="s">
        <v>137</v>
      </c>
      <c r="C61" s="10"/>
      <c r="D61" s="11">
        <v>160</v>
      </c>
      <c r="G61">
        <v>170</v>
      </c>
    </row>
    <row r="62" spans="1:7" ht="23.5">
      <c r="A62" s="28" t="s">
        <v>138</v>
      </c>
      <c r="B62" s="28" t="s">
        <v>139</v>
      </c>
      <c r="C62" s="10"/>
      <c r="D62" s="11">
        <v>160</v>
      </c>
      <c r="G62">
        <v>170</v>
      </c>
    </row>
    <row r="63" spans="1:7" ht="23.5">
      <c r="A63" s="28" t="s">
        <v>140</v>
      </c>
      <c r="B63" s="28" t="s">
        <v>141</v>
      </c>
      <c r="C63" s="10"/>
      <c r="D63" s="11">
        <v>160</v>
      </c>
      <c r="G63">
        <v>170</v>
      </c>
    </row>
    <row r="64" spans="1:7" ht="23.5">
      <c r="A64" s="28" t="s">
        <v>142</v>
      </c>
      <c r="B64" s="28" t="s">
        <v>143</v>
      </c>
      <c r="C64" s="10"/>
      <c r="D64" s="11"/>
      <c r="G64">
        <v>230</v>
      </c>
    </row>
    <row r="65" spans="1:7" ht="23.5">
      <c r="A65" s="28" t="s">
        <v>144</v>
      </c>
      <c r="B65" s="28" t="s">
        <v>145</v>
      </c>
      <c r="C65" s="10"/>
      <c r="D65" s="11">
        <v>320</v>
      </c>
      <c r="G65">
        <v>180</v>
      </c>
    </row>
    <row r="66" spans="1:7" ht="23.5">
      <c r="A66" s="28" t="s">
        <v>146</v>
      </c>
      <c r="B66" s="28" t="s">
        <v>147</v>
      </c>
      <c r="C66" s="10"/>
      <c r="D66" s="11">
        <v>320</v>
      </c>
      <c r="G66">
        <v>180</v>
      </c>
    </row>
    <row r="67" spans="1:7" ht="23.5">
      <c r="A67" s="28" t="s">
        <v>148</v>
      </c>
      <c r="B67" s="28" t="s">
        <v>149</v>
      </c>
      <c r="C67" s="10"/>
      <c r="D67" s="11"/>
      <c r="G67">
        <v>180</v>
      </c>
    </row>
    <row r="68" spans="1:7" ht="23.5">
      <c r="A68" s="28" t="s">
        <v>148</v>
      </c>
      <c r="B68" s="28" t="s">
        <v>150</v>
      </c>
      <c r="C68" s="10"/>
      <c r="D68" s="11"/>
      <c r="G68">
        <v>180</v>
      </c>
    </row>
    <row r="69" spans="1:7" ht="23.5">
      <c r="A69" s="28" t="s">
        <v>148</v>
      </c>
      <c r="B69" s="28" t="s">
        <v>151</v>
      </c>
      <c r="C69" s="10"/>
      <c r="D69" s="11">
        <v>320</v>
      </c>
      <c r="G69">
        <v>180</v>
      </c>
    </row>
    <row r="70" spans="1:7" ht="23.5">
      <c r="A70" s="28" t="s">
        <v>148</v>
      </c>
      <c r="B70" s="28" t="s">
        <v>152</v>
      </c>
      <c r="C70" s="10"/>
      <c r="D70" s="11">
        <v>320</v>
      </c>
      <c r="G70">
        <v>180</v>
      </c>
    </row>
    <row r="71" spans="1:7" ht="23.5" hidden="1">
      <c r="A71" s="28" t="s">
        <v>153</v>
      </c>
      <c r="B71" s="28" t="s">
        <v>154</v>
      </c>
      <c r="C71" s="10"/>
      <c r="D71" s="11"/>
    </row>
    <row r="72" spans="1:7" ht="23.5" hidden="1">
      <c r="A72" s="28" t="s">
        <v>155</v>
      </c>
      <c r="B72" s="28" t="s">
        <v>156</v>
      </c>
      <c r="C72" s="10"/>
      <c r="D72" s="11"/>
    </row>
    <row r="73" spans="1:7">
      <c r="A73" s="116" t="str">
        <f>'[1]STOCK DETAILS-23.08.2023'!B74</f>
        <v>PLANT E-71</v>
      </c>
      <c r="B73" s="117"/>
      <c r="C73" s="117"/>
      <c r="D73" s="118"/>
    </row>
    <row r="74" spans="1:7" ht="23.5">
      <c r="A74" s="29" t="s">
        <v>157</v>
      </c>
      <c r="B74" s="28" t="s">
        <v>158</v>
      </c>
      <c r="C74" s="10"/>
      <c r="D74" s="11"/>
      <c r="G74">
        <v>900</v>
      </c>
    </row>
    <row r="75" spans="1:7" ht="23.5">
      <c r="A75" s="29" t="s">
        <v>159</v>
      </c>
      <c r="B75" s="28" t="s">
        <v>160</v>
      </c>
      <c r="C75" s="10">
        <f>700*2</f>
        <v>1400</v>
      </c>
      <c r="D75" s="11">
        <v>1400</v>
      </c>
      <c r="G75">
        <v>700</v>
      </c>
    </row>
    <row r="76" spans="1:7" ht="23.5">
      <c r="A76" s="34" t="s">
        <v>161</v>
      </c>
      <c r="B76" s="35" t="s">
        <v>162</v>
      </c>
      <c r="C76" s="10">
        <f>900*2</f>
        <v>1800</v>
      </c>
      <c r="D76" s="27">
        <v>2000</v>
      </c>
      <c r="G76">
        <v>900</v>
      </c>
    </row>
    <row r="77" spans="1:7" ht="23.5">
      <c r="A77" s="36" t="s">
        <v>163</v>
      </c>
      <c r="B77" s="35" t="s">
        <v>164</v>
      </c>
      <c r="C77" s="10">
        <f>600*2</f>
        <v>1200</v>
      </c>
      <c r="D77" s="27">
        <v>1690</v>
      </c>
      <c r="E77" s="13"/>
      <c r="G77">
        <v>600</v>
      </c>
    </row>
    <row r="78" spans="1:7" ht="26">
      <c r="A78" s="37" t="s">
        <v>51</v>
      </c>
      <c r="B78" s="35" t="s">
        <v>165</v>
      </c>
      <c r="C78" s="10"/>
      <c r="D78" s="27">
        <v>3000</v>
      </c>
      <c r="G78" t="s">
        <v>9</v>
      </c>
    </row>
    <row r="79" spans="1:7" ht="23.5">
      <c r="A79" s="28" t="s">
        <v>166</v>
      </c>
      <c r="B79" s="28" t="s">
        <v>167</v>
      </c>
      <c r="C79" s="10"/>
      <c r="D79" s="27">
        <v>1000</v>
      </c>
      <c r="G79">
        <v>900</v>
      </c>
    </row>
    <row r="80" spans="1:7" ht="23.5">
      <c r="A80" s="28" t="s">
        <v>31</v>
      </c>
      <c r="B80" s="28" t="s">
        <v>32</v>
      </c>
      <c r="C80" s="10"/>
      <c r="D80" s="11"/>
      <c r="G80">
        <v>1050</v>
      </c>
    </row>
    <row r="81" spans="1:7" ht="23.5">
      <c r="A81" s="28" t="s">
        <v>29</v>
      </c>
      <c r="B81" s="28" t="s">
        <v>30</v>
      </c>
      <c r="C81" s="10"/>
      <c r="D81" s="11"/>
      <c r="G81">
        <v>1050</v>
      </c>
    </row>
    <row r="82" spans="1:7" ht="23.5">
      <c r="A82" s="28" t="s">
        <v>35</v>
      </c>
      <c r="B82" s="28" t="s">
        <v>36</v>
      </c>
      <c r="C82" s="10"/>
      <c r="D82" s="27">
        <v>2000</v>
      </c>
      <c r="G82">
        <v>470</v>
      </c>
    </row>
    <row r="83" spans="1:7" ht="23.5">
      <c r="A83" s="28" t="s">
        <v>168</v>
      </c>
      <c r="B83" s="28" t="s">
        <v>169</v>
      </c>
      <c r="C83" s="10"/>
      <c r="D83" s="11"/>
      <c r="G83">
        <v>300</v>
      </c>
    </row>
    <row r="84" spans="1:7" ht="23.5">
      <c r="A84" s="28" t="s">
        <v>170</v>
      </c>
      <c r="B84" s="28" t="s">
        <v>171</v>
      </c>
      <c r="C84" s="10">
        <f>1886*2</f>
        <v>3772</v>
      </c>
      <c r="D84" s="11"/>
      <c r="G84">
        <v>1886</v>
      </c>
    </row>
    <row r="85" spans="1:7" ht="23.5">
      <c r="A85" s="28" t="s">
        <v>172</v>
      </c>
      <c r="B85" s="28" t="s">
        <v>173</v>
      </c>
      <c r="C85" s="10">
        <v>2000</v>
      </c>
      <c r="D85" s="27">
        <v>1008</v>
      </c>
      <c r="G85">
        <v>420</v>
      </c>
    </row>
    <row r="86" spans="1:7" ht="23.5">
      <c r="A86" s="28" t="s">
        <v>49</v>
      </c>
      <c r="B86" s="28" t="s">
        <v>50</v>
      </c>
      <c r="C86" s="10"/>
      <c r="D86" s="11"/>
      <c r="G86">
        <v>560</v>
      </c>
    </row>
    <row r="87" spans="1:7" ht="23.5">
      <c r="A87" s="28" t="s">
        <v>174</v>
      </c>
      <c r="B87" s="28" t="s">
        <v>175</v>
      </c>
      <c r="C87" s="10"/>
      <c r="D87" s="11"/>
    </row>
    <row r="88" spans="1:7" ht="23.5">
      <c r="A88" s="28" t="s">
        <v>176</v>
      </c>
      <c r="B88" s="28" t="s">
        <v>177</v>
      </c>
      <c r="C88" s="10"/>
      <c r="D88" s="11"/>
    </row>
    <row r="89" spans="1:7">
      <c r="A89" s="116" t="str">
        <f>'[1]STOCK DETAILS-23.08.2023'!B90</f>
        <v>PLANT K-228</v>
      </c>
      <c r="B89" s="117"/>
      <c r="C89" s="117"/>
      <c r="D89" s="118"/>
    </row>
    <row r="90" spans="1:7" ht="23.5">
      <c r="A90" s="28" t="s">
        <v>178</v>
      </c>
      <c r="B90" s="28" t="s">
        <v>179</v>
      </c>
      <c r="C90" s="10"/>
      <c r="D90" s="11">
        <v>800</v>
      </c>
      <c r="G90">
        <v>400</v>
      </c>
    </row>
    <row r="91" spans="1:7" ht="23.5">
      <c r="A91" s="31" t="s">
        <v>180</v>
      </c>
      <c r="B91" s="28" t="s">
        <v>181</v>
      </c>
      <c r="C91" s="10"/>
      <c r="D91" s="11"/>
    </row>
    <row r="92" spans="1:7" ht="23.5">
      <c r="A92" s="31" t="s">
        <v>182</v>
      </c>
      <c r="B92" s="38" t="s">
        <v>183</v>
      </c>
      <c r="C92" s="10">
        <v>700</v>
      </c>
      <c r="D92" s="11"/>
    </row>
    <row r="93" spans="1:7" ht="23.5">
      <c r="A93" s="31" t="s">
        <v>184</v>
      </c>
      <c r="B93" s="31" t="s">
        <v>185</v>
      </c>
      <c r="C93" s="10"/>
      <c r="D93" s="11"/>
    </row>
    <row r="94" spans="1:7" ht="23.5">
      <c r="A94" s="31" t="s">
        <v>186</v>
      </c>
      <c r="B94" s="31" t="s">
        <v>187</v>
      </c>
      <c r="C94" s="10"/>
      <c r="D94" s="11"/>
    </row>
    <row r="95" spans="1:7" ht="23.5">
      <c r="A95" s="31" t="s">
        <v>188</v>
      </c>
      <c r="B95" s="31" t="s">
        <v>189</v>
      </c>
      <c r="C95" s="10"/>
      <c r="D95" s="11"/>
    </row>
    <row r="96" spans="1:7">
      <c r="A96" s="116" t="str">
        <f>'[1]STOCK DETAILS-23.08.2023'!B97</f>
        <v>PLANT- P'NAGAR</v>
      </c>
      <c r="B96" s="117"/>
      <c r="C96" s="117"/>
      <c r="D96" s="118"/>
    </row>
    <row r="97" spans="1:7">
      <c r="A97" s="28" t="s">
        <v>190</v>
      </c>
      <c r="B97" s="28" t="s">
        <v>30</v>
      </c>
      <c r="C97" s="14"/>
      <c r="D97" s="15"/>
      <c r="G97">
        <v>1150</v>
      </c>
    </row>
    <row r="98" spans="1:7" ht="23.5">
      <c r="A98" s="28" t="s">
        <v>43</v>
      </c>
      <c r="B98" s="28" t="s">
        <v>44</v>
      </c>
      <c r="C98" s="10"/>
      <c r="D98" s="11"/>
      <c r="G98">
        <v>1886</v>
      </c>
    </row>
    <row r="99" spans="1:7">
      <c r="A99" s="116" t="str">
        <f>'[1]STOCK DETAILS-23.08.2023'!B100</f>
        <v>OTHER</v>
      </c>
      <c r="B99" s="117"/>
      <c r="C99" s="117"/>
      <c r="D99" s="118"/>
    </row>
    <row r="100" spans="1:7" ht="26">
      <c r="A100" s="39" t="s">
        <v>191</v>
      </c>
      <c r="B100" s="28" t="s">
        <v>192</v>
      </c>
      <c r="C100" s="14"/>
      <c r="D100" s="15"/>
    </row>
    <row r="101" spans="1:7">
      <c r="A101" s="28" t="s">
        <v>193</v>
      </c>
      <c r="B101" s="28" t="s">
        <v>194</v>
      </c>
      <c r="C101" s="14"/>
      <c r="D101" s="15"/>
    </row>
    <row r="102" spans="1:7">
      <c r="A102" s="28" t="s">
        <v>195</v>
      </c>
      <c r="B102" s="28" t="s">
        <v>196</v>
      </c>
      <c r="C102" s="14"/>
      <c r="D102" s="15"/>
    </row>
    <row r="103" spans="1:7">
      <c r="A103" s="28" t="s">
        <v>197</v>
      </c>
      <c r="B103" s="28" t="s">
        <v>198</v>
      </c>
      <c r="C103" s="14"/>
      <c r="D103" s="15"/>
    </row>
    <row r="104" spans="1:7">
      <c r="A104" s="28" t="s">
        <v>199</v>
      </c>
      <c r="B104" s="28" t="s">
        <v>200</v>
      </c>
      <c r="C104" s="14"/>
      <c r="D104" s="15"/>
    </row>
    <row r="105" spans="1:7">
      <c r="A105" s="28" t="s">
        <v>201</v>
      </c>
      <c r="B105" s="28" t="s">
        <v>202</v>
      </c>
      <c r="C105" s="14"/>
      <c r="D105" s="15"/>
    </row>
    <row r="106" spans="1:7">
      <c r="A106" s="28" t="s">
        <v>203</v>
      </c>
      <c r="B106" s="28" t="s">
        <v>204</v>
      </c>
      <c r="C106" s="14"/>
      <c r="D106" s="15"/>
    </row>
    <row r="107" spans="1:7">
      <c r="A107" s="28" t="s">
        <v>205</v>
      </c>
      <c r="B107" s="28" t="s">
        <v>206</v>
      </c>
      <c r="C107" s="14"/>
      <c r="D107" s="15"/>
    </row>
    <row r="108" spans="1:7">
      <c r="A108" s="28" t="s">
        <v>184</v>
      </c>
      <c r="B108" s="28" t="s">
        <v>185</v>
      </c>
      <c r="C108" s="14"/>
      <c r="D108" s="15"/>
    </row>
    <row r="109" spans="1:7">
      <c r="A109" s="28" t="s">
        <v>207</v>
      </c>
      <c r="B109" s="28" t="s">
        <v>58</v>
      </c>
      <c r="C109" s="14"/>
      <c r="D109" s="15"/>
    </row>
    <row r="110" spans="1:7">
      <c r="A110" s="28" t="s">
        <v>208</v>
      </c>
      <c r="B110" s="28" t="s">
        <v>177</v>
      </c>
      <c r="C110" s="14"/>
      <c r="D110" s="15"/>
    </row>
    <row r="111" spans="1:7">
      <c r="A111" s="28" t="s">
        <v>209</v>
      </c>
      <c r="B111" s="28" t="s">
        <v>175</v>
      </c>
      <c r="C111" s="14"/>
      <c r="D111" s="15"/>
    </row>
    <row r="112" spans="1:7">
      <c r="A112" s="116" t="str">
        <f>'[1]STOCK DETAILS-23.08.2023'!B113</f>
        <v>SAJAY TECH</v>
      </c>
      <c r="B112" s="117"/>
      <c r="C112" s="117"/>
      <c r="D112" s="118"/>
    </row>
    <row r="113" spans="1:5">
      <c r="A113" s="28" t="s">
        <v>210</v>
      </c>
      <c r="B113" s="40" t="s">
        <v>211</v>
      </c>
      <c r="C113" s="14"/>
      <c r="D113" s="15"/>
    </row>
    <row r="114" spans="1:5">
      <c r="A114" s="16"/>
      <c r="B114" s="14"/>
      <c r="C114" s="14"/>
      <c r="D114" s="15"/>
    </row>
    <row r="115" spans="1:5">
      <c r="A115" s="116" t="str">
        <f>'[1]STOCK DETAILS-23.08.2023'!B116</f>
        <v>SHREE  CHANAKYA</v>
      </c>
      <c r="B115" s="117"/>
      <c r="C115" s="117"/>
      <c r="D115" s="118"/>
    </row>
    <row r="116" spans="1:5">
      <c r="A116" s="41" t="s">
        <v>212</v>
      </c>
      <c r="B116" s="42" t="s">
        <v>42</v>
      </c>
      <c r="C116" s="14"/>
      <c r="D116" s="15"/>
    </row>
    <row r="117" spans="1:5">
      <c r="A117" s="41" t="s">
        <v>213</v>
      </c>
      <c r="B117" s="42" t="s">
        <v>46</v>
      </c>
      <c r="C117" s="14"/>
      <c r="D117" s="15"/>
    </row>
    <row r="118" spans="1:5">
      <c r="A118" s="28" t="s">
        <v>214</v>
      </c>
      <c r="B118" s="28" t="s">
        <v>215</v>
      </c>
      <c r="C118" s="14"/>
      <c r="D118" s="15"/>
    </row>
    <row r="119" spans="1:5">
      <c r="A119" s="28" t="s">
        <v>216</v>
      </c>
      <c r="B119" s="28" t="s">
        <v>40</v>
      </c>
      <c r="C119" s="14"/>
      <c r="D119" s="15"/>
    </row>
    <row r="120" spans="1:5">
      <c r="A120" s="121" t="s">
        <v>11</v>
      </c>
      <c r="B120" s="122"/>
      <c r="C120" s="122"/>
      <c r="D120" s="123"/>
    </row>
    <row r="121" spans="1:5" ht="24" thickBot="1">
      <c r="A121" s="17" t="s">
        <v>12</v>
      </c>
      <c r="B121" s="18"/>
      <c r="C121" s="10"/>
      <c r="D121" s="11">
        <v>4000</v>
      </c>
      <c r="E121" t="s">
        <v>217</v>
      </c>
    </row>
    <row r="123" spans="1:5">
      <c r="A123" s="121" t="s">
        <v>13</v>
      </c>
      <c r="B123" s="122"/>
      <c r="C123" s="122"/>
      <c r="D123" s="123"/>
    </row>
    <row r="124" spans="1:5" ht="24" thickBot="1">
      <c r="A124" s="17" t="s">
        <v>223</v>
      </c>
      <c r="B124" s="18"/>
      <c r="C124" s="19"/>
      <c r="D124" s="11"/>
      <c r="E124" t="s">
        <v>217</v>
      </c>
    </row>
    <row r="125" spans="1:5" ht="24" thickBot="1">
      <c r="A125" s="17" t="s">
        <v>224</v>
      </c>
      <c r="B125" s="18"/>
      <c r="C125" s="19"/>
      <c r="D125" s="11"/>
      <c r="E125" t="s">
        <v>217</v>
      </c>
    </row>
    <row r="126" spans="1:5" ht="15" thickBot="1">
      <c r="A126" s="17"/>
      <c r="B126" s="18"/>
      <c r="C126" s="19"/>
      <c r="D126" s="20"/>
    </row>
    <row r="127" spans="1:5" ht="15" thickBot="1">
      <c r="A127" s="17"/>
      <c r="B127" s="18"/>
      <c r="C127" s="19"/>
      <c r="D127" s="20"/>
    </row>
    <row r="128" spans="1:5">
      <c r="A128" s="121" t="s">
        <v>14</v>
      </c>
      <c r="B128" s="122"/>
      <c r="C128" s="122"/>
      <c r="D128" s="123"/>
    </row>
    <row r="129" spans="1:5" ht="24" thickBot="1">
      <c r="A129" s="17" t="s">
        <v>221</v>
      </c>
      <c r="B129" s="18" t="s">
        <v>22</v>
      </c>
      <c r="C129" s="19" t="s">
        <v>27</v>
      </c>
      <c r="D129" s="11">
        <v>200</v>
      </c>
      <c r="E129" t="s">
        <v>230</v>
      </c>
    </row>
    <row r="130" spans="1:5" ht="24" thickBot="1">
      <c r="A130" s="17" t="s">
        <v>221</v>
      </c>
      <c r="B130" s="18" t="s">
        <v>222</v>
      </c>
      <c r="C130" s="11"/>
      <c r="D130" s="11">
        <v>200</v>
      </c>
    </row>
    <row r="131" spans="1:5" ht="15" thickBot="1">
      <c r="A131" s="17"/>
      <c r="B131" s="18"/>
      <c r="C131" s="19"/>
      <c r="D131" s="20"/>
    </row>
    <row r="132" spans="1:5" ht="15" thickBot="1">
      <c r="A132" s="17"/>
      <c r="B132" s="18"/>
      <c r="C132" s="19"/>
      <c r="D132" s="20"/>
    </row>
    <row r="133" spans="1:5">
      <c r="A133" s="21"/>
      <c r="B133" s="22"/>
      <c r="C133" s="23"/>
      <c r="D133" s="24"/>
    </row>
    <row r="134" spans="1:5" ht="19.5" customHeight="1">
      <c r="A134" s="25" t="s">
        <v>15</v>
      </c>
      <c r="B134" s="25"/>
      <c r="C134" s="26">
        <f>SUM(C4:C133)</f>
        <v>31912</v>
      </c>
      <c r="D134" s="26">
        <f>SUM(D4:D133)</f>
        <v>42582</v>
      </c>
    </row>
  </sheetData>
  <mergeCells count="13">
    <mergeCell ref="A89:D89"/>
    <mergeCell ref="A1:C1"/>
    <mergeCell ref="A3:D3"/>
    <mergeCell ref="A24:D24"/>
    <mergeCell ref="A57:D57"/>
    <mergeCell ref="A73:D73"/>
    <mergeCell ref="A128:D128"/>
    <mergeCell ref="A96:D96"/>
    <mergeCell ref="A99:D99"/>
    <mergeCell ref="A112:D112"/>
    <mergeCell ref="A115:D115"/>
    <mergeCell ref="A120:D120"/>
    <mergeCell ref="A123:D123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D532-29CE-4FE3-BACC-654D8B16A2D9}">
  <dimension ref="A1:G136"/>
  <sheetViews>
    <sheetView topLeftCell="A131" workbookViewId="0">
      <selection activeCell="D60" sqref="D60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376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48178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8BAF0-8DEC-465F-BC7E-7053986037D8}">
  <dimension ref="A1:G136"/>
  <sheetViews>
    <sheetView topLeftCell="A128" workbookViewId="0">
      <selection activeCell="D9" sqref="D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377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48178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9EF70-DA24-4E47-A176-0DBE91361D57}">
  <dimension ref="A1:G136"/>
  <sheetViews>
    <sheetView topLeftCell="A25" workbookViewId="0">
      <selection activeCell="D32" sqref="D3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378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>
        <v>2000</v>
      </c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>
        <v>500</v>
      </c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50178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EF03-0BEF-433E-9DD8-3D9B24510AA2}">
  <dimension ref="A1:G136"/>
  <sheetViews>
    <sheetView topLeftCell="A131" workbookViewId="0">
      <selection activeCell="D29" sqref="D2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379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FE296-E8D0-4C31-B30F-EC7C1DDE1A52}">
  <dimension ref="A1:G136"/>
  <sheetViews>
    <sheetView workbookViewId="0">
      <selection activeCell="E4" sqref="E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380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/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/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/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/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>
        <v>500</v>
      </c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>
        <v>600</v>
      </c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>
        <v>160</v>
      </c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>
        <v>160</v>
      </c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47678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AE0C1-E850-4D4E-8433-C1728D50AA73}">
  <dimension ref="A1:G136"/>
  <sheetViews>
    <sheetView topLeftCell="A46" workbookViewId="0">
      <selection activeCell="D60" sqref="D60:D72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381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700B7-E08D-461D-B76F-C7C48FF014CE}">
  <dimension ref="A1:G136"/>
  <sheetViews>
    <sheetView topLeftCell="A54" workbookViewId="0">
      <selection activeCell="C64" sqref="C6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382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9271F-CDA2-4D6B-8ABE-98458B7BAA78}">
  <dimension ref="A1:G136"/>
  <sheetViews>
    <sheetView topLeftCell="A15" workbookViewId="0">
      <selection activeCell="E9" sqref="E9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383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4200+2200</f>
        <v>6400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1050*4</f>
        <v>4200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40488</v>
      </c>
      <c r="D136" s="26">
        <f>SUM(D4:D135)</f>
        <v>46898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E6BDD-FA5A-451C-942C-5BAC4BA1E411}">
  <dimension ref="A1:G136"/>
  <sheetViews>
    <sheetView topLeftCell="A37" workbookViewId="0">
      <selection activeCell="D45" sqref="D45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384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</f>
        <v>4200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>
        <v>300</v>
      </c>
      <c r="D45" s="11"/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40688</v>
      </c>
      <c r="D136" s="26">
        <f>SUM(D4:D135)</f>
        <v>46898</v>
      </c>
      <c r="E136" s="43"/>
      <c r="G136">
        <v>1</v>
      </c>
    </row>
  </sheetData>
  <mergeCells count="13">
    <mergeCell ref="A91:D91"/>
    <mergeCell ref="A1:C1"/>
    <mergeCell ref="A3:D3"/>
    <mergeCell ref="A25:D25"/>
    <mergeCell ref="A59:D59"/>
    <mergeCell ref="A75:D75"/>
    <mergeCell ref="A130:D130"/>
    <mergeCell ref="A98:D98"/>
    <mergeCell ref="A101:D101"/>
    <mergeCell ref="A114:D114"/>
    <mergeCell ref="A117:D117"/>
    <mergeCell ref="A122:D122"/>
    <mergeCell ref="A125:D12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E14CC-0D89-4098-AD30-8F08B0CDC566}">
  <dimension ref="A1:G136"/>
  <sheetViews>
    <sheetView topLeftCell="A39" workbookViewId="0">
      <selection activeCell="E44" sqref="E44"/>
    </sheetView>
  </sheetViews>
  <sheetFormatPr defaultRowHeight="14.5"/>
  <cols>
    <col min="1" max="1" width="41.1796875" bestFit="1" customWidth="1"/>
    <col min="2" max="2" width="14.81640625" customWidth="1"/>
    <col min="3" max="3" width="20.453125" customWidth="1"/>
    <col min="4" max="4" width="20.26953125" customWidth="1"/>
    <col min="5" max="5" width="27.26953125" bestFit="1" customWidth="1"/>
  </cols>
  <sheetData>
    <row r="1" spans="1:7" ht="18" customHeight="1">
      <c r="A1" s="119" t="s">
        <v>0</v>
      </c>
      <c r="B1" s="120"/>
      <c r="C1" s="120"/>
      <c r="D1" s="1" t="s">
        <v>385</v>
      </c>
    </row>
    <row r="2" spans="1:7" ht="30" customHeight="1">
      <c r="A2" s="2" t="s">
        <v>2</v>
      </c>
      <c r="B2" s="3" t="s">
        <v>3</v>
      </c>
      <c r="C2" s="4" t="s">
        <v>4</v>
      </c>
      <c r="D2" s="5" t="s">
        <v>5</v>
      </c>
      <c r="E2" s="6" t="s">
        <v>6</v>
      </c>
      <c r="G2" t="s">
        <v>7</v>
      </c>
    </row>
    <row r="3" spans="1:7">
      <c r="A3" s="116" t="s">
        <v>8</v>
      </c>
      <c r="B3" s="117"/>
      <c r="C3" s="117"/>
      <c r="D3" s="118"/>
      <c r="E3" s="50" t="s">
        <v>290</v>
      </c>
    </row>
    <row r="4" spans="1:7" ht="23.5">
      <c r="A4" s="28" t="s">
        <v>29</v>
      </c>
      <c r="B4" s="28" t="s">
        <v>30</v>
      </c>
      <c r="C4" s="10">
        <f>4200</f>
        <v>4200</v>
      </c>
      <c r="D4" s="11">
        <f>4200+6400</f>
        <v>10600</v>
      </c>
      <c r="E4" s="43" t="s">
        <v>217</v>
      </c>
      <c r="G4">
        <v>1050</v>
      </c>
    </row>
    <row r="5" spans="1:7" ht="26">
      <c r="A5" s="29" t="s">
        <v>286</v>
      </c>
      <c r="B5" s="28" t="s">
        <v>32</v>
      </c>
      <c r="C5" s="10">
        <f>1050*6</f>
        <v>6300</v>
      </c>
      <c r="D5" s="11">
        <v>4200</v>
      </c>
      <c r="E5" s="43" t="s">
        <v>289</v>
      </c>
      <c r="G5">
        <v>1050</v>
      </c>
    </row>
    <row r="6" spans="1:7" ht="23.5">
      <c r="A6" s="28" t="s">
        <v>33</v>
      </c>
      <c r="B6" s="28" t="s">
        <v>34</v>
      </c>
      <c r="C6" s="10"/>
      <c r="D6" s="11"/>
      <c r="E6" s="43"/>
      <c r="G6">
        <v>622</v>
      </c>
    </row>
    <row r="7" spans="1:7" ht="23.5">
      <c r="A7" s="28" t="s">
        <v>35</v>
      </c>
      <c r="B7" s="28" t="s">
        <v>36</v>
      </c>
      <c r="C7" s="10"/>
      <c r="D7" s="11"/>
      <c r="E7" s="43" t="s">
        <v>289</v>
      </c>
      <c r="G7">
        <v>462</v>
      </c>
    </row>
    <row r="8" spans="1:7" ht="23.5">
      <c r="A8" s="28" t="s">
        <v>37</v>
      </c>
      <c r="B8" s="28" t="s">
        <v>38</v>
      </c>
      <c r="C8" s="10"/>
      <c r="D8" s="11"/>
      <c r="E8" s="43"/>
    </row>
    <row r="9" spans="1:7" ht="23.5">
      <c r="A9" s="29" t="s">
        <v>39</v>
      </c>
      <c r="B9" s="28" t="s">
        <v>40</v>
      </c>
      <c r="C9" s="10">
        <f>1100*4</f>
        <v>4400</v>
      </c>
      <c r="D9" s="11">
        <v>4400</v>
      </c>
      <c r="E9" s="43" t="s">
        <v>289</v>
      </c>
      <c r="G9">
        <v>1150</v>
      </c>
    </row>
    <row r="10" spans="1:7" ht="23.5">
      <c r="A10" s="28" t="s">
        <v>41</v>
      </c>
      <c r="B10" s="28" t="s">
        <v>42</v>
      </c>
      <c r="C10" s="10">
        <f>1886*2</f>
        <v>3772</v>
      </c>
      <c r="D10" s="11">
        <v>3722</v>
      </c>
      <c r="E10" s="43" t="s">
        <v>289</v>
      </c>
      <c r="G10">
        <v>1886</v>
      </c>
    </row>
    <row r="11" spans="1:7" ht="23.5">
      <c r="A11" s="28" t="s">
        <v>43</v>
      </c>
      <c r="B11" s="28" t="s">
        <v>44</v>
      </c>
      <c r="C11" s="10">
        <f>1886*6</f>
        <v>11316</v>
      </c>
      <c r="D11" s="10">
        <f>1886*6</f>
        <v>11316</v>
      </c>
      <c r="E11" s="43" t="s">
        <v>289</v>
      </c>
      <c r="G11">
        <v>1886</v>
      </c>
    </row>
    <row r="12" spans="1:7" ht="23.5">
      <c r="A12" s="28" t="s">
        <v>45</v>
      </c>
      <c r="B12" s="28" t="s">
        <v>46</v>
      </c>
      <c r="C12" s="10"/>
      <c r="D12" s="11"/>
      <c r="E12" s="43"/>
      <c r="G12">
        <v>1886</v>
      </c>
    </row>
    <row r="13" spans="1:7" ht="23.5">
      <c r="A13" s="28" t="s">
        <v>47</v>
      </c>
      <c r="B13" s="28" t="s">
        <v>48</v>
      </c>
      <c r="C13" s="10">
        <f>900*2</f>
        <v>1800</v>
      </c>
      <c r="D13" s="11">
        <v>1800</v>
      </c>
      <c r="E13" s="43" t="s">
        <v>217</v>
      </c>
      <c r="G13">
        <v>900</v>
      </c>
    </row>
    <row r="14" spans="1:7" ht="23.5">
      <c r="A14" s="28" t="s">
        <v>49</v>
      </c>
      <c r="B14" s="28" t="s">
        <v>50</v>
      </c>
      <c r="C14" s="10"/>
      <c r="D14" s="11"/>
      <c r="E14" s="43" t="s">
        <v>298</v>
      </c>
      <c r="G14">
        <v>700</v>
      </c>
    </row>
    <row r="15" spans="1:7" ht="23.5">
      <c r="A15" s="28" t="s">
        <v>51</v>
      </c>
      <c r="B15" s="28" t="s">
        <v>52</v>
      </c>
      <c r="C15" s="10"/>
      <c r="D15" s="11"/>
      <c r="E15" s="43"/>
      <c r="G15" t="s">
        <v>9</v>
      </c>
    </row>
    <row r="16" spans="1:7" ht="23.5" hidden="1">
      <c r="A16" s="28" t="s">
        <v>53</v>
      </c>
      <c r="B16" s="28" t="s">
        <v>54</v>
      </c>
      <c r="C16" s="10"/>
      <c r="D16" s="11"/>
      <c r="E16" s="43"/>
      <c r="G16" t="s">
        <v>9</v>
      </c>
    </row>
    <row r="17" spans="1:7" ht="23.5" hidden="1">
      <c r="A17" s="28" t="s">
        <v>55</v>
      </c>
      <c r="B17" s="28" t="s">
        <v>56</v>
      </c>
      <c r="C17" s="10"/>
      <c r="D17" s="11"/>
      <c r="E17" s="43"/>
    </row>
    <row r="18" spans="1:7" ht="23.5" hidden="1">
      <c r="A18" s="28" t="s">
        <v>57</v>
      </c>
      <c r="B18" s="28" t="s">
        <v>58</v>
      </c>
      <c r="C18" s="10"/>
      <c r="D18" s="11"/>
      <c r="E18" s="43"/>
    </row>
    <row r="19" spans="1:7" ht="23.5" hidden="1">
      <c r="A19" s="28" t="s">
        <v>59</v>
      </c>
      <c r="B19" s="28" t="s">
        <v>60</v>
      </c>
      <c r="C19" s="10"/>
      <c r="D19" s="11"/>
      <c r="E19" s="43"/>
    </row>
    <row r="20" spans="1:7" ht="23.5" hidden="1">
      <c r="A20" s="28" t="s">
        <v>61</v>
      </c>
      <c r="B20" s="28" t="s">
        <v>62</v>
      </c>
      <c r="C20" s="10"/>
      <c r="D20" s="11"/>
      <c r="E20" s="43"/>
    </row>
    <row r="21" spans="1:7" ht="23.5" hidden="1">
      <c r="A21" s="28" t="s">
        <v>63</v>
      </c>
      <c r="B21" s="28" t="s">
        <v>64</v>
      </c>
      <c r="C21" s="10"/>
      <c r="D21" s="11"/>
      <c r="E21" s="43"/>
    </row>
    <row r="22" spans="1:7" ht="23.5" hidden="1">
      <c r="A22" s="28" t="s">
        <v>65</v>
      </c>
      <c r="B22" s="28" t="s">
        <v>66</v>
      </c>
      <c r="C22" s="10"/>
      <c r="D22" s="11"/>
      <c r="E22" s="43"/>
    </row>
    <row r="23" spans="1:7" ht="23.5" hidden="1">
      <c r="A23" s="28"/>
      <c r="B23" s="28"/>
      <c r="C23" s="10"/>
      <c r="D23" s="11"/>
      <c r="E23" s="43"/>
    </row>
    <row r="24" spans="1:7" ht="23.5">
      <c r="A24" s="28" t="s">
        <v>250</v>
      </c>
      <c r="B24" s="28" t="s">
        <v>251</v>
      </c>
      <c r="C24" s="10"/>
      <c r="D24" s="11"/>
      <c r="E24" s="43" t="s">
        <v>217</v>
      </c>
    </row>
    <row r="25" spans="1:7" ht="21">
      <c r="A25" s="116" t="str">
        <f>'[2]STOCK DETAILS-23.08.2023'!B25</f>
        <v>PLANT E-92</v>
      </c>
      <c r="B25" s="117"/>
      <c r="C25" s="117"/>
      <c r="D25" s="118"/>
      <c r="E25" s="43"/>
    </row>
    <row r="26" spans="1:7" ht="23.5">
      <c r="A26" s="30" t="s">
        <v>67</v>
      </c>
      <c r="B26" s="30" t="s">
        <v>68</v>
      </c>
      <c r="C26" s="10">
        <v>900</v>
      </c>
      <c r="D26" s="11">
        <v>900</v>
      </c>
      <c r="E26" s="43" t="s">
        <v>289</v>
      </c>
      <c r="G26">
        <v>340</v>
      </c>
    </row>
    <row r="27" spans="1:7" ht="23.5">
      <c r="A27" s="30" t="s">
        <v>69</v>
      </c>
      <c r="B27" s="30" t="s">
        <v>70</v>
      </c>
      <c r="C27" s="10">
        <v>900</v>
      </c>
      <c r="D27" s="11">
        <v>900</v>
      </c>
      <c r="E27" s="43" t="s">
        <v>289</v>
      </c>
      <c r="G27">
        <v>280</v>
      </c>
    </row>
    <row r="28" spans="1:7" ht="23.5">
      <c r="A28" s="30" t="s">
        <v>71</v>
      </c>
      <c r="B28" s="30" t="s">
        <v>72</v>
      </c>
      <c r="C28" s="10"/>
      <c r="D28" s="11"/>
      <c r="E28" s="43" t="s">
        <v>289</v>
      </c>
      <c r="G28">
        <v>200</v>
      </c>
    </row>
    <row r="29" spans="1:7" ht="23.5">
      <c r="A29" s="30" t="s">
        <v>73</v>
      </c>
      <c r="B29" s="30" t="s">
        <v>74</v>
      </c>
      <c r="C29" s="10"/>
      <c r="D29" s="11"/>
      <c r="E29" s="43"/>
      <c r="G29" t="s">
        <v>9</v>
      </c>
    </row>
    <row r="30" spans="1:7" ht="23.5">
      <c r="A30" s="28" t="s">
        <v>75</v>
      </c>
      <c r="B30" s="28" t="s">
        <v>76</v>
      </c>
      <c r="C30" s="10"/>
      <c r="D30" s="11"/>
      <c r="E30" s="43"/>
    </row>
    <row r="31" spans="1:7" ht="23.5">
      <c r="A31" s="30" t="s">
        <v>77</v>
      </c>
      <c r="B31" s="30" t="s">
        <v>78</v>
      </c>
      <c r="C31" s="10"/>
      <c r="D31" s="11"/>
      <c r="E31" s="43"/>
      <c r="G31" t="s">
        <v>9</v>
      </c>
    </row>
    <row r="32" spans="1:7" ht="23.5">
      <c r="A32" s="30" t="s">
        <v>79</v>
      </c>
      <c r="B32" s="30" t="s">
        <v>80</v>
      </c>
      <c r="C32" s="10"/>
      <c r="D32" s="11"/>
      <c r="E32" s="43"/>
      <c r="G32" t="s">
        <v>9</v>
      </c>
    </row>
    <row r="33" spans="1:7" ht="23.5">
      <c r="A33" s="28" t="s">
        <v>81</v>
      </c>
      <c r="B33" s="28" t="s">
        <v>82</v>
      </c>
      <c r="C33" s="10"/>
      <c r="D33" s="11"/>
      <c r="E33" s="43"/>
      <c r="G33" t="s">
        <v>9</v>
      </c>
    </row>
    <row r="34" spans="1:7" ht="23.5">
      <c r="A34" s="28" t="s">
        <v>83</v>
      </c>
      <c r="B34" s="28" t="s">
        <v>84</v>
      </c>
      <c r="C34" s="10"/>
      <c r="D34" s="11"/>
      <c r="E34" s="43"/>
      <c r="G34" t="s">
        <v>9</v>
      </c>
    </row>
    <row r="35" spans="1:7" ht="23.5">
      <c r="A35" s="30" t="s">
        <v>85</v>
      </c>
      <c r="B35" s="30" t="s">
        <v>86</v>
      </c>
      <c r="C35" s="10"/>
      <c r="D35" s="11"/>
      <c r="E35" s="43" t="s">
        <v>292</v>
      </c>
      <c r="G35" t="s">
        <v>9</v>
      </c>
    </row>
    <row r="36" spans="1:7" ht="23.5">
      <c r="A36" s="30" t="s">
        <v>87</v>
      </c>
      <c r="B36" s="30" t="s">
        <v>88</v>
      </c>
      <c r="C36" s="10"/>
      <c r="D36" s="11"/>
      <c r="E36" s="43"/>
    </row>
    <row r="37" spans="1:7" ht="23.5">
      <c r="A37" s="30" t="s">
        <v>89</v>
      </c>
      <c r="B37" s="30" t="s">
        <v>90</v>
      </c>
      <c r="C37" s="10"/>
      <c r="D37" s="11"/>
      <c r="E37" s="43" t="s">
        <v>289</v>
      </c>
      <c r="G37" t="s">
        <v>9</v>
      </c>
    </row>
    <row r="38" spans="1:7" ht="23.5">
      <c r="A38" s="30" t="s">
        <v>91</v>
      </c>
      <c r="B38" s="30" t="s">
        <v>92</v>
      </c>
      <c r="C38" s="10"/>
      <c r="D38" s="11"/>
      <c r="E38" s="43" t="s">
        <v>289</v>
      </c>
      <c r="G38" t="s">
        <v>9</v>
      </c>
    </row>
    <row r="39" spans="1:7" ht="23.5">
      <c r="A39" s="31" t="s">
        <v>93</v>
      </c>
      <c r="B39" s="28" t="s">
        <v>94</v>
      </c>
      <c r="C39" s="10"/>
      <c r="D39" s="11"/>
      <c r="E39" s="43"/>
      <c r="G39">
        <v>200</v>
      </c>
    </row>
    <row r="40" spans="1:7" ht="23.5">
      <c r="A40" s="31" t="s">
        <v>95</v>
      </c>
      <c r="B40" s="28" t="s">
        <v>96</v>
      </c>
      <c r="C40" s="10"/>
      <c r="D40" s="11"/>
      <c r="E40" s="43"/>
      <c r="G40">
        <v>200</v>
      </c>
    </row>
    <row r="41" spans="1:7" ht="23.5">
      <c r="A41" s="31" t="s">
        <v>97</v>
      </c>
      <c r="B41" s="28" t="s">
        <v>98</v>
      </c>
      <c r="C41" s="10"/>
      <c r="D41" s="11"/>
      <c r="E41" s="43"/>
      <c r="G41">
        <v>250</v>
      </c>
    </row>
    <row r="42" spans="1:7" ht="23.5">
      <c r="A42" s="32" t="s">
        <v>99</v>
      </c>
      <c r="B42" s="28" t="s">
        <v>100</v>
      </c>
      <c r="C42" s="10"/>
      <c r="D42" s="11"/>
      <c r="E42" s="43"/>
      <c r="G42">
        <v>200</v>
      </c>
    </row>
    <row r="43" spans="1:7" ht="23.5">
      <c r="A43" s="32" t="s">
        <v>101</v>
      </c>
      <c r="B43" s="28" t="s">
        <v>102</v>
      </c>
      <c r="C43" s="10"/>
      <c r="D43" s="11"/>
      <c r="E43" s="43"/>
    </row>
    <row r="44" spans="1:7" ht="23.5">
      <c r="A44" s="32" t="s">
        <v>103</v>
      </c>
      <c r="B44" s="28" t="s">
        <v>104</v>
      </c>
      <c r="C44" s="10"/>
      <c r="D44" s="11"/>
      <c r="E44" s="43"/>
    </row>
    <row r="45" spans="1:7" ht="23.5">
      <c r="A45" s="32" t="s">
        <v>105</v>
      </c>
      <c r="B45" s="28" t="s">
        <v>106</v>
      </c>
      <c r="C45" s="10"/>
      <c r="D45" s="11">
        <v>300</v>
      </c>
      <c r="E45" s="43"/>
    </row>
    <row r="46" spans="1:7" ht="23.5">
      <c r="A46" s="32" t="s">
        <v>107</v>
      </c>
      <c r="B46" s="28" t="s">
        <v>108</v>
      </c>
      <c r="C46" s="10">
        <v>1200</v>
      </c>
      <c r="D46" s="11">
        <v>1200</v>
      </c>
      <c r="E46" s="43" t="s">
        <v>289</v>
      </c>
      <c r="G46">
        <v>300</v>
      </c>
    </row>
    <row r="47" spans="1:7" ht="23.5" hidden="1">
      <c r="A47" s="32" t="s">
        <v>109</v>
      </c>
      <c r="B47" s="28" t="s">
        <v>110</v>
      </c>
      <c r="C47" s="10"/>
      <c r="D47" s="11"/>
      <c r="E47" s="43"/>
    </row>
    <row r="48" spans="1:7" ht="23.5" hidden="1">
      <c r="A48" s="32" t="s">
        <v>111</v>
      </c>
      <c r="B48" s="28" t="s">
        <v>112</v>
      </c>
      <c r="C48" s="10"/>
      <c r="D48" s="11"/>
      <c r="E48" s="43"/>
    </row>
    <row r="49" spans="1:7" ht="23.5" hidden="1">
      <c r="A49" s="32" t="s">
        <v>113</v>
      </c>
      <c r="B49" s="28" t="s">
        <v>114</v>
      </c>
      <c r="C49" s="10"/>
      <c r="D49" s="11"/>
      <c r="E49" s="43"/>
    </row>
    <row r="50" spans="1:7" ht="23.5" hidden="1">
      <c r="A50" s="32" t="s">
        <v>115</v>
      </c>
      <c r="B50" s="28" t="s">
        <v>116</v>
      </c>
      <c r="C50" s="10"/>
      <c r="D50" s="11"/>
      <c r="E50" s="43"/>
    </row>
    <row r="51" spans="1:7" ht="23.5" hidden="1">
      <c r="A51" s="32" t="s">
        <v>117</v>
      </c>
      <c r="B51" s="28" t="s">
        <v>118</v>
      </c>
      <c r="C51" s="10"/>
      <c r="D51" s="11"/>
      <c r="E51" s="43"/>
    </row>
    <row r="52" spans="1:7" ht="23.5" hidden="1">
      <c r="A52" s="32" t="s">
        <v>119</v>
      </c>
      <c r="B52" s="28" t="s">
        <v>120</v>
      </c>
      <c r="C52" s="10"/>
      <c r="D52" s="11"/>
      <c r="E52" s="43"/>
    </row>
    <row r="53" spans="1:7" ht="23.5">
      <c r="A53" s="32" t="s">
        <v>121</v>
      </c>
      <c r="B53" s="32" t="s">
        <v>122</v>
      </c>
      <c r="C53" s="10"/>
      <c r="D53" s="11">
        <v>500</v>
      </c>
      <c r="E53" s="43"/>
    </row>
    <row r="54" spans="1:7" ht="26">
      <c r="A54" s="32" t="s">
        <v>123</v>
      </c>
      <c r="B54" s="28" t="s">
        <v>124</v>
      </c>
      <c r="C54" s="10"/>
      <c r="D54" s="11"/>
      <c r="E54" s="43"/>
    </row>
    <row r="55" spans="1:7" ht="23.5" hidden="1">
      <c r="A55" s="32" t="s">
        <v>95</v>
      </c>
      <c r="B55" s="28" t="s">
        <v>125</v>
      </c>
      <c r="C55" s="10"/>
      <c r="D55" s="11"/>
      <c r="E55" s="43"/>
    </row>
    <row r="56" spans="1:7" ht="26" hidden="1">
      <c r="A56" s="32" t="s">
        <v>126</v>
      </c>
      <c r="B56" s="28" t="s">
        <v>127</v>
      </c>
      <c r="C56" s="10"/>
      <c r="D56" s="11"/>
      <c r="E56" s="43"/>
    </row>
    <row r="57" spans="1:7" ht="23.5" hidden="1">
      <c r="A57" s="32" t="s">
        <v>128</v>
      </c>
      <c r="B57" s="28" t="s">
        <v>129</v>
      </c>
      <c r="C57" s="10"/>
      <c r="D57" s="11"/>
      <c r="E57" s="43"/>
    </row>
    <row r="58" spans="1:7" ht="23.5">
      <c r="A58" s="32" t="s">
        <v>252</v>
      </c>
      <c r="B58" s="28" t="s">
        <v>253</v>
      </c>
      <c r="C58" s="10">
        <v>800</v>
      </c>
      <c r="D58" s="11">
        <v>800</v>
      </c>
      <c r="E58" s="43" t="s">
        <v>289</v>
      </c>
    </row>
    <row r="59" spans="1:7" ht="21">
      <c r="A59" s="116" t="str">
        <f>'[2]STOCK DETAILS-23.08.2023'!B58</f>
        <v>PLANT E-92 ( krinstna Associates)</v>
      </c>
      <c r="B59" s="117"/>
      <c r="C59" s="117"/>
      <c r="D59" s="118"/>
      <c r="E59" s="43"/>
    </row>
    <row r="60" spans="1:7" ht="23.5">
      <c r="A60" s="33" t="s">
        <v>130</v>
      </c>
      <c r="B60" s="30" t="s">
        <v>131</v>
      </c>
      <c r="C60" s="10"/>
      <c r="D60" s="11"/>
      <c r="E60" s="43"/>
      <c r="G60">
        <v>230</v>
      </c>
    </row>
    <row r="61" spans="1:7" ht="23.5">
      <c r="A61" s="30" t="s">
        <v>132</v>
      </c>
      <c r="B61" s="30" t="s">
        <v>133</v>
      </c>
      <c r="C61" s="10"/>
      <c r="D61" s="11">
        <v>160</v>
      </c>
      <c r="E61" s="43"/>
      <c r="G61">
        <v>180</v>
      </c>
    </row>
    <row r="62" spans="1:7" ht="23.5">
      <c r="A62" s="30" t="s">
        <v>134</v>
      </c>
      <c r="B62" s="30" t="s">
        <v>135</v>
      </c>
      <c r="C62" s="10"/>
      <c r="D62" s="11">
        <v>160</v>
      </c>
      <c r="E62" s="43"/>
      <c r="G62">
        <v>180</v>
      </c>
    </row>
    <row r="63" spans="1:7" ht="23.5">
      <c r="A63" s="28" t="s">
        <v>136</v>
      </c>
      <c r="B63" s="28" t="s">
        <v>137</v>
      </c>
      <c r="C63" s="10"/>
      <c r="D63" s="11">
        <v>160</v>
      </c>
      <c r="E63" s="43"/>
      <c r="G63">
        <v>170</v>
      </c>
    </row>
    <row r="64" spans="1:7" ht="23.5">
      <c r="A64" s="28" t="s">
        <v>138</v>
      </c>
      <c r="B64" s="28" t="s">
        <v>139</v>
      </c>
      <c r="C64" s="10"/>
      <c r="D64" s="11">
        <v>160</v>
      </c>
      <c r="E64" s="43"/>
      <c r="G64">
        <v>170</v>
      </c>
    </row>
    <row r="65" spans="1:7" ht="23.5">
      <c r="A65" s="28" t="s">
        <v>140</v>
      </c>
      <c r="B65" s="28" t="s">
        <v>141</v>
      </c>
      <c r="C65" s="10"/>
      <c r="D65" s="11"/>
      <c r="E65" s="43"/>
      <c r="G65">
        <v>170</v>
      </c>
    </row>
    <row r="66" spans="1:7" ht="23.5">
      <c r="A66" s="28" t="s">
        <v>142</v>
      </c>
      <c r="B66" s="28" t="s">
        <v>143</v>
      </c>
      <c r="C66" s="10"/>
      <c r="D66" s="11"/>
      <c r="E66" s="43"/>
      <c r="G66">
        <v>230</v>
      </c>
    </row>
    <row r="67" spans="1:7" ht="23.5">
      <c r="A67" s="28" t="s">
        <v>144</v>
      </c>
      <c r="B67" s="28" t="s">
        <v>145</v>
      </c>
      <c r="C67" s="10"/>
      <c r="D67" s="11"/>
      <c r="E67" s="43" t="s">
        <v>289</v>
      </c>
      <c r="G67">
        <v>180</v>
      </c>
    </row>
    <row r="68" spans="1:7" ht="23.5">
      <c r="A68" s="28" t="s">
        <v>146</v>
      </c>
      <c r="B68" s="28" t="s">
        <v>147</v>
      </c>
      <c r="C68" s="10"/>
      <c r="D68" s="11"/>
      <c r="E68" s="43" t="s">
        <v>289</v>
      </c>
      <c r="G68">
        <v>180</v>
      </c>
    </row>
    <row r="69" spans="1:7" ht="23.5">
      <c r="A69" s="28" t="s">
        <v>148</v>
      </c>
      <c r="B69" s="28" t="s">
        <v>149</v>
      </c>
      <c r="C69" s="10"/>
      <c r="D69" s="11">
        <v>160</v>
      </c>
      <c r="E69" s="43"/>
      <c r="G69">
        <v>180</v>
      </c>
    </row>
    <row r="70" spans="1:7" ht="23.5">
      <c r="A70" s="28" t="s">
        <v>148</v>
      </c>
      <c r="B70" s="28" t="s">
        <v>150</v>
      </c>
      <c r="C70" s="10"/>
      <c r="D70" s="11">
        <v>160</v>
      </c>
      <c r="E70" s="43"/>
      <c r="G70">
        <v>180</v>
      </c>
    </row>
    <row r="71" spans="1:7" ht="23.5">
      <c r="A71" s="28" t="s">
        <v>148</v>
      </c>
      <c r="B71" s="28" t="s">
        <v>151</v>
      </c>
      <c r="C71" s="10"/>
      <c r="D71" s="11"/>
      <c r="E71" s="43" t="s">
        <v>292</v>
      </c>
      <c r="G71">
        <v>180</v>
      </c>
    </row>
    <row r="72" spans="1:7" ht="23.5">
      <c r="A72" s="28" t="s">
        <v>148</v>
      </c>
      <c r="B72" s="28" t="s">
        <v>152</v>
      </c>
      <c r="C72" s="10"/>
      <c r="D72" s="11"/>
      <c r="E72" s="43" t="s">
        <v>292</v>
      </c>
      <c r="G72">
        <v>180</v>
      </c>
    </row>
    <row r="73" spans="1:7" ht="23.5" hidden="1">
      <c r="A73" s="28" t="s">
        <v>153</v>
      </c>
      <c r="B73" s="28" t="s">
        <v>154</v>
      </c>
      <c r="C73" s="10"/>
      <c r="D73" s="11"/>
      <c r="E73" s="43"/>
    </row>
    <row r="74" spans="1:7" ht="23.5" hidden="1">
      <c r="A74" s="28" t="s">
        <v>155</v>
      </c>
      <c r="B74" s="28" t="s">
        <v>156</v>
      </c>
      <c r="C74" s="10"/>
      <c r="D74" s="11"/>
      <c r="E74" s="43"/>
    </row>
    <row r="75" spans="1:7" ht="21">
      <c r="A75" s="116" t="str">
        <f>'[2]STOCK DETAILS-23.08.2023'!B74</f>
        <v>PLANT E-71</v>
      </c>
      <c r="B75" s="117"/>
      <c r="C75" s="117"/>
      <c r="D75" s="118"/>
      <c r="E75" s="43"/>
    </row>
    <row r="76" spans="1:7" ht="23.5">
      <c r="A76" s="29" t="s">
        <v>157</v>
      </c>
      <c r="B76" s="28" t="s">
        <v>158</v>
      </c>
      <c r="C76" s="10">
        <v>1800</v>
      </c>
      <c r="D76" s="11">
        <v>1800</v>
      </c>
      <c r="E76" s="43"/>
      <c r="G76">
        <v>900</v>
      </c>
    </row>
    <row r="77" spans="1:7" ht="23.5">
      <c r="A77" s="29" t="s">
        <v>159</v>
      </c>
      <c r="B77" s="28" t="s">
        <v>160</v>
      </c>
      <c r="C77" s="10">
        <v>1400</v>
      </c>
      <c r="D77" s="11">
        <v>1400</v>
      </c>
      <c r="E77" s="43"/>
      <c r="G77">
        <v>700</v>
      </c>
    </row>
    <row r="78" spans="1:7" ht="23.5">
      <c r="A78" s="34" t="s">
        <v>161</v>
      </c>
      <c r="B78" s="35" t="s">
        <v>162</v>
      </c>
      <c r="C78" s="10"/>
      <c r="D78" s="11"/>
      <c r="E78" s="43"/>
      <c r="G78">
        <v>900</v>
      </c>
    </row>
    <row r="79" spans="1:7" ht="23.5">
      <c r="A79" s="36" t="s">
        <v>163</v>
      </c>
      <c r="B79" s="35" t="s">
        <v>164</v>
      </c>
      <c r="C79" s="10"/>
      <c r="D79" s="11"/>
      <c r="E79" s="43" t="s">
        <v>292</v>
      </c>
      <c r="G79">
        <v>600</v>
      </c>
    </row>
    <row r="80" spans="1:7" ht="26">
      <c r="A80" s="37" t="s">
        <v>51</v>
      </c>
      <c r="B80" s="35" t="s">
        <v>165</v>
      </c>
      <c r="C80" s="10"/>
      <c r="D80" s="11"/>
      <c r="E80" s="43"/>
      <c r="G80" t="s">
        <v>9</v>
      </c>
    </row>
    <row r="81" spans="1:7" ht="23.5">
      <c r="A81" s="28" t="s">
        <v>166</v>
      </c>
      <c r="B81" s="28" t="s">
        <v>167</v>
      </c>
      <c r="C81" s="10"/>
      <c r="D81" s="11"/>
      <c r="E81" s="43"/>
      <c r="G81">
        <v>900</v>
      </c>
    </row>
    <row r="82" spans="1:7" ht="23.5">
      <c r="A82" s="28" t="s">
        <v>31</v>
      </c>
      <c r="B82" s="28" t="s">
        <v>32</v>
      </c>
      <c r="C82" s="10"/>
      <c r="D82" s="11"/>
      <c r="E82" s="43"/>
      <c r="G82">
        <v>1050</v>
      </c>
    </row>
    <row r="83" spans="1:7" ht="23.5">
      <c r="A83" s="28" t="s">
        <v>29</v>
      </c>
      <c r="B83" s="28" t="s">
        <v>30</v>
      </c>
      <c r="C83" s="10"/>
      <c r="D83" s="11"/>
      <c r="E83" s="43"/>
      <c r="G83">
        <v>1050</v>
      </c>
    </row>
    <row r="84" spans="1:7" ht="23.5">
      <c r="A84" s="28" t="s">
        <v>35</v>
      </c>
      <c r="B84" s="28" t="s">
        <v>36</v>
      </c>
      <c r="C84" s="10"/>
      <c r="D84" s="11"/>
      <c r="E84" s="43"/>
      <c r="G84">
        <v>470</v>
      </c>
    </row>
    <row r="85" spans="1:7" ht="23.5">
      <c r="A85" s="28" t="s">
        <v>168</v>
      </c>
      <c r="B85" s="28" t="s">
        <v>169</v>
      </c>
      <c r="C85" s="10"/>
      <c r="D85" s="11"/>
      <c r="E85" s="43"/>
      <c r="G85">
        <v>300</v>
      </c>
    </row>
    <row r="86" spans="1:7" ht="23.5">
      <c r="A86" s="28" t="s">
        <v>170</v>
      </c>
      <c r="B86" s="28" t="s">
        <v>171</v>
      </c>
      <c r="C86" s="10"/>
      <c r="D86" s="10"/>
      <c r="E86" s="43"/>
      <c r="G86">
        <v>1886</v>
      </c>
    </row>
    <row r="87" spans="1:7" ht="23.5">
      <c r="A87" s="28" t="s">
        <v>172</v>
      </c>
      <c r="B87" s="28" t="s">
        <v>173</v>
      </c>
      <c r="C87" s="10"/>
      <c r="D87" s="10"/>
      <c r="E87" s="43" t="s">
        <v>289</v>
      </c>
      <c r="G87">
        <v>420</v>
      </c>
    </row>
    <row r="88" spans="1:7" ht="23.5">
      <c r="A88" s="28" t="s">
        <v>49</v>
      </c>
      <c r="B88" s="28" t="s">
        <v>50</v>
      </c>
      <c r="C88" s="10"/>
      <c r="D88" s="10"/>
      <c r="E88" s="43"/>
      <c r="G88">
        <v>560</v>
      </c>
    </row>
    <row r="89" spans="1:7" ht="23.5">
      <c r="A89" s="28" t="s">
        <v>174</v>
      </c>
      <c r="B89" s="28" t="s">
        <v>175</v>
      </c>
      <c r="C89" s="10">
        <v>1000</v>
      </c>
      <c r="D89" s="10">
        <v>1000</v>
      </c>
      <c r="E89" s="43"/>
    </row>
    <row r="90" spans="1:7" ht="23.5">
      <c r="A90" s="28" t="s">
        <v>176</v>
      </c>
      <c r="B90" s="28" t="s">
        <v>177</v>
      </c>
      <c r="C90" s="10">
        <v>600</v>
      </c>
      <c r="D90" s="10">
        <v>600</v>
      </c>
      <c r="E90" s="43"/>
    </row>
    <row r="91" spans="1:7" ht="21">
      <c r="A91" s="116" t="str">
        <f>'[2]STOCK DETAILS-23.08.2023'!B90</f>
        <v>PLANT K-228</v>
      </c>
      <c r="B91" s="117"/>
      <c r="C91" s="117"/>
      <c r="D91" s="118"/>
      <c r="E91" s="43"/>
    </row>
    <row r="92" spans="1:7" ht="23.5">
      <c r="A92" s="28" t="s">
        <v>178</v>
      </c>
      <c r="B92" s="28" t="s">
        <v>179</v>
      </c>
      <c r="C92" s="10"/>
      <c r="D92" s="11">
        <v>800</v>
      </c>
      <c r="E92" s="43" t="s">
        <v>217</v>
      </c>
      <c r="G92">
        <v>400</v>
      </c>
    </row>
    <row r="93" spans="1:7" ht="23.5">
      <c r="A93" s="31" t="s">
        <v>180</v>
      </c>
      <c r="B93" s="28" t="s">
        <v>181</v>
      </c>
      <c r="C93" s="10"/>
      <c r="D93" s="11"/>
      <c r="E93" s="43"/>
    </row>
    <row r="94" spans="1:7" ht="23.5" hidden="1">
      <c r="A94" s="31" t="s">
        <v>182</v>
      </c>
      <c r="B94" s="38" t="s">
        <v>183</v>
      </c>
      <c r="C94" s="10"/>
      <c r="D94" s="11"/>
      <c r="E94" s="43"/>
    </row>
    <row r="95" spans="1:7" ht="23.5" hidden="1">
      <c r="A95" s="31" t="s">
        <v>184</v>
      </c>
      <c r="B95" s="31" t="s">
        <v>185</v>
      </c>
      <c r="C95" s="10"/>
      <c r="D95" s="11"/>
      <c r="E95" s="43"/>
    </row>
    <row r="96" spans="1:7" ht="23.5" hidden="1">
      <c r="A96" s="31" t="s">
        <v>186</v>
      </c>
      <c r="B96" s="31" t="s">
        <v>187</v>
      </c>
      <c r="C96" s="10"/>
      <c r="D96" s="11"/>
      <c r="E96" s="43"/>
    </row>
    <row r="97" spans="1:7" ht="23.5" hidden="1">
      <c r="A97" s="31" t="s">
        <v>188</v>
      </c>
      <c r="B97" s="31" t="s">
        <v>189</v>
      </c>
      <c r="C97" s="10"/>
      <c r="D97" s="11"/>
      <c r="E97" s="43"/>
    </row>
    <row r="98" spans="1:7" ht="21">
      <c r="A98" s="116" t="str">
        <f>'[2]STOCK DETAILS-23.08.2023'!B97</f>
        <v>PLANT- P'NAGAR</v>
      </c>
      <c r="B98" s="117"/>
      <c r="C98" s="117"/>
      <c r="D98" s="118"/>
      <c r="E98" s="43"/>
    </row>
    <row r="99" spans="1:7" ht="21">
      <c r="A99" s="28" t="s">
        <v>190</v>
      </c>
      <c r="B99" s="28" t="s">
        <v>30</v>
      </c>
      <c r="C99" s="14"/>
      <c r="D99" s="15"/>
      <c r="E99" s="43"/>
      <c r="G99">
        <v>1150</v>
      </c>
    </row>
    <row r="100" spans="1:7" ht="23.5">
      <c r="A100" s="28" t="s">
        <v>43</v>
      </c>
      <c r="B100" s="28" t="s">
        <v>44</v>
      </c>
      <c r="C100" s="10"/>
      <c r="D100" s="11"/>
      <c r="E100" s="43"/>
      <c r="G100">
        <v>1886</v>
      </c>
    </row>
    <row r="101" spans="1:7" ht="21">
      <c r="A101" s="116" t="str">
        <f>'[2]STOCK DETAILS-23.08.2023'!B100</f>
        <v>OTHER</v>
      </c>
      <c r="B101" s="117"/>
      <c r="C101" s="117"/>
      <c r="D101" s="118"/>
      <c r="E101" s="43"/>
    </row>
    <row r="102" spans="1:7" ht="26">
      <c r="A102" s="39" t="s">
        <v>191</v>
      </c>
      <c r="B102" s="28" t="s">
        <v>192</v>
      </c>
      <c r="C102" s="14"/>
      <c r="D102" s="11"/>
      <c r="E102" s="43"/>
    </row>
    <row r="103" spans="1:7" ht="23.5">
      <c r="A103" s="28" t="s">
        <v>193</v>
      </c>
      <c r="B103" s="28" t="s">
        <v>194</v>
      </c>
      <c r="C103" s="14"/>
      <c r="D103" s="11"/>
      <c r="E103" s="43"/>
    </row>
    <row r="104" spans="1:7" ht="23.5">
      <c r="A104" s="28" t="s">
        <v>195</v>
      </c>
      <c r="B104" s="28" t="s">
        <v>196</v>
      </c>
      <c r="C104" s="14"/>
      <c r="D104" s="11"/>
      <c r="E104" s="43"/>
    </row>
    <row r="105" spans="1:7" ht="23.5">
      <c r="A105" s="28" t="s">
        <v>197</v>
      </c>
      <c r="B105" s="28" t="s">
        <v>198</v>
      </c>
      <c r="C105" s="11"/>
      <c r="D105" s="11"/>
      <c r="E105" s="43"/>
    </row>
    <row r="106" spans="1:7" ht="23.5">
      <c r="A106" s="28" t="s">
        <v>199</v>
      </c>
      <c r="B106" s="28" t="s">
        <v>200</v>
      </c>
      <c r="C106" s="11"/>
      <c r="D106" s="11"/>
      <c r="E106" s="43"/>
    </row>
    <row r="107" spans="1:7" ht="21" hidden="1">
      <c r="A107" s="28" t="s">
        <v>201</v>
      </c>
      <c r="B107" s="28" t="s">
        <v>202</v>
      </c>
      <c r="C107" s="14"/>
      <c r="D107" s="15"/>
      <c r="E107" s="43"/>
    </row>
    <row r="108" spans="1:7" ht="21" hidden="1">
      <c r="A108" s="28" t="s">
        <v>203</v>
      </c>
      <c r="B108" s="28" t="s">
        <v>204</v>
      </c>
      <c r="C108" s="14"/>
      <c r="D108" s="15"/>
      <c r="E108" s="43"/>
    </row>
    <row r="109" spans="1:7" ht="21" hidden="1">
      <c r="A109" s="28" t="s">
        <v>205</v>
      </c>
      <c r="B109" s="28" t="s">
        <v>206</v>
      </c>
      <c r="C109" s="14"/>
      <c r="D109" s="15"/>
      <c r="E109" s="43"/>
    </row>
    <row r="110" spans="1:7" ht="21" hidden="1">
      <c r="A110" s="28" t="s">
        <v>184</v>
      </c>
      <c r="B110" s="28" t="s">
        <v>185</v>
      </c>
      <c r="C110" s="14"/>
      <c r="D110" s="15"/>
      <c r="E110" s="43"/>
    </row>
    <row r="111" spans="1:7" ht="21" hidden="1">
      <c r="A111" s="28" t="s">
        <v>207</v>
      </c>
      <c r="B111" s="28" t="s">
        <v>58</v>
      </c>
      <c r="C111" s="14"/>
      <c r="D111" s="15"/>
      <c r="E111" s="43"/>
    </row>
    <row r="112" spans="1:7" ht="21" hidden="1">
      <c r="A112" s="28" t="s">
        <v>208</v>
      </c>
      <c r="B112" s="28" t="s">
        <v>177</v>
      </c>
      <c r="C112" s="14"/>
      <c r="D112" s="15"/>
      <c r="E112" s="43"/>
    </row>
    <row r="113" spans="1:5" ht="21" hidden="1">
      <c r="A113" s="28" t="s">
        <v>209</v>
      </c>
      <c r="B113" s="28" t="s">
        <v>175</v>
      </c>
      <c r="C113" s="14"/>
      <c r="D113" s="15"/>
      <c r="E113" s="43"/>
    </row>
    <row r="114" spans="1:5" ht="21" hidden="1">
      <c r="A114" s="116" t="str">
        <f>'[2]STOCK DETAILS-23.08.2023'!B113</f>
        <v>SAJAY TECH</v>
      </c>
      <c r="B114" s="117"/>
      <c r="C114" s="117"/>
      <c r="D114" s="118"/>
      <c r="E114" s="43"/>
    </row>
    <row r="115" spans="1:5" ht="21" hidden="1">
      <c r="A115" s="28" t="s">
        <v>210</v>
      </c>
      <c r="B115" s="40" t="s">
        <v>211</v>
      </c>
      <c r="C115" s="14"/>
      <c r="D115" s="15"/>
      <c r="E115" s="43"/>
    </row>
    <row r="116" spans="1:5" ht="21" hidden="1">
      <c r="A116" s="16"/>
      <c r="B116" s="14"/>
      <c r="C116" s="14"/>
      <c r="D116" s="15"/>
      <c r="E116" s="43"/>
    </row>
    <row r="117" spans="1:5" ht="21">
      <c r="A117" s="116" t="str">
        <f>'[2]STOCK DETAILS-23.08.2023'!B116</f>
        <v>SHREE  CHANAKYA</v>
      </c>
      <c r="B117" s="117"/>
      <c r="C117" s="117"/>
      <c r="D117" s="118"/>
      <c r="E117" s="43"/>
    </row>
    <row r="118" spans="1:5" ht="23.5">
      <c r="A118" s="41" t="s">
        <v>212</v>
      </c>
      <c r="B118" s="42" t="s">
        <v>42</v>
      </c>
      <c r="C118" s="14"/>
      <c r="D118" s="11"/>
      <c r="E118" s="43"/>
    </row>
    <row r="119" spans="1:5" ht="23.5">
      <c r="A119" s="41" t="s">
        <v>213</v>
      </c>
      <c r="B119" s="42" t="s">
        <v>46</v>
      </c>
      <c r="C119" s="14"/>
      <c r="D119" s="11"/>
      <c r="E119" s="43"/>
    </row>
    <row r="120" spans="1:5" ht="23.5">
      <c r="A120" s="28" t="s">
        <v>214</v>
      </c>
      <c r="B120" s="28" t="s">
        <v>215</v>
      </c>
      <c r="C120" s="11"/>
      <c r="D120" s="11"/>
      <c r="E120" s="43"/>
    </row>
    <row r="121" spans="1:5" ht="21">
      <c r="A121" s="28" t="s">
        <v>216</v>
      </c>
      <c r="B121" s="28" t="s">
        <v>40</v>
      </c>
      <c r="C121" s="14"/>
      <c r="D121" s="15"/>
      <c r="E121" s="43"/>
    </row>
    <row r="122" spans="1:5" ht="21">
      <c r="A122" s="121" t="s">
        <v>11</v>
      </c>
      <c r="B122" s="122"/>
      <c r="C122" s="122"/>
      <c r="D122" s="123"/>
      <c r="E122" s="43"/>
    </row>
    <row r="123" spans="1:5" ht="23.5">
      <c r="A123" s="12" t="s">
        <v>12</v>
      </c>
      <c r="B123" s="12"/>
      <c r="C123" s="10"/>
      <c r="D123" s="10"/>
      <c r="E123" s="43"/>
    </row>
    <row r="124" spans="1:5" ht="21">
      <c r="E124" s="43"/>
    </row>
    <row r="125" spans="1:5" ht="21">
      <c r="A125" s="121" t="s">
        <v>13</v>
      </c>
      <c r="B125" s="122"/>
      <c r="C125" s="122"/>
      <c r="D125" s="123"/>
      <c r="E125" s="43"/>
    </row>
    <row r="126" spans="1:5" ht="24" hidden="1" thickBot="1">
      <c r="A126" s="17" t="s">
        <v>223</v>
      </c>
      <c r="B126" s="18"/>
      <c r="C126" s="19"/>
      <c r="D126" s="11"/>
      <c r="E126" s="43"/>
    </row>
    <row r="127" spans="1:5" ht="23.5" hidden="1">
      <c r="A127" s="21" t="s">
        <v>224</v>
      </c>
      <c r="B127" s="22"/>
      <c r="C127" s="23"/>
      <c r="D127" s="45"/>
      <c r="E127" s="43"/>
    </row>
    <row r="128" spans="1:5" ht="23.5">
      <c r="A128" s="12" t="s">
        <v>238</v>
      </c>
      <c r="B128" s="12"/>
      <c r="C128" s="14"/>
      <c r="D128" s="10"/>
      <c r="E128" s="43"/>
    </row>
    <row r="129" spans="1:7" ht="21.5" hidden="1" thickBot="1">
      <c r="A129" s="46"/>
      <c r="B129" s="47"/>
      <c r="C129" s="48"/>
      <c r="D129" s="49"/>
      <c r="E129" s="43"/>
    </row>
    <row r="130" spans="1:7" ht="21">
      <c r="A130" s="121" t="s">
        <v>14</v>
      </c>
      <c r="B130" s="122"/>
      <c r="C130" s="122"/>
      <c r="D130" s="123"/>
      <c r="E130" s="43"/>
    </row>
    <row r="131" spans="1:7" ht="23.5">
      <c r="A131" s="12" t="s">
        <v>221</v>
      </c>
      <c r="B131" s="12" t="s">
        <v>254</v>
      </c>
      <c r="C131" s="10"/>
      <c r="D131" s="10"/>
      <c r="E131" s="43"/>
    </row>
    <row r="132" spans="1:7" ht="23.5">
      <c r="A132" s="12" t="s">
        <v>221</v>
      </c>
      <c r="B132" s="12" t="s">
        <v>222</v>
      </c>
      <c r="C132" s="10"/>
      <c r="D132" s="10"/>
      <c r="E132" s="43"/>
    </row>
    <row r="133" spans="1:7" ht="23.5">
      <c r="A133" s="12"/>
      <c r="B133" s="12"/>
      <c r="C133" s="14"/>
      <c r="D133" s="10"/>
      <c r="E133" s="43"/>
    </row>
    <row r="134" spans="1:7" ht="23.5">
      <c r="A134" s="12" t="s">
        <v>260</v>
      </c>
      <c r="B134" s="12" t="s">
        <v>241</v>
      </c>
      <c r="C134" s="14"/>
      <c r="D134" s="10"/>
      <c r="E134" s="43"/>
    </row>
    <row r="135" spans="1:7" ht="23.5">
      <c r="A135" s="12" t="s">
        <v>240</v>
      </c>
      <c r="B135" s="12" t="s">
        <v>241</v>
      </c>
      <c r="C135" s="14"/>
      <c r="D135" s="10"/>
      <c r="E135" s="43"/>
    </row>
    <row r="136" spans="1:7" ht="19.5" customHeight="1">
      <c r="A136" s="25" t="s">
        <v>15</v>
      </c>
      <c r="B136" s="25"/>
      <c r="C136" s="26">
        <f>SUM(C4:C135)</f>
        <v>40388</v>
      </c>
      <c r="D136" s="26">
        <f>SUM(D4:D135)</f>
        <v>47198</v>
      </c>
      <c r="E136" s="43"/>
      <c r="G136">
        <v>1</v>
      </c>
    </row>
  </sheetData>
  <mergeCells count="13">
    <mergeCell ref="A130:D130"/>
    <mergeCell ref="A98:D98"/>
    <mergeCell ref="A101:D101"/>
    <mergeCell ref="A114:D114"/>
    <mergeCell ref="A117:D117"/>
    <mergeCell ref="A122:D122"/>
    <mergeCell ref="A125:D125"/>
    <mergeCell ref="A91:D91"/>
    <mergeCell ref="A1:C1"/>
    <mergeCell ref="A3:D3"/>
    <mergeCell ref="A25:D25"/>
    <mergeCell ref="A59:D59"/>
    <mergeCell ref="A75:D7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191</vt:i4>
      </vt:variant>
    </vt:vector>
  </HeadingPairs>
  <TitlesOfParts>
    <vt:vector size="191" baseType="lpstr">
      <vt:lpstr>28.08.2023</vt:lpstr>
      <vt:lpstr>26.08.2023</vt:lpstr>
      <vt:lpstr>INSPECTION PLAN-QC 25.08.2023</vt:lpstr>
      <vt:lpstr>INSPECTION PLAN-QC</vt:lpstr>
      <vt:lpstr>02.09.2023</vt:lpstr>
      <vt:lpstr>03.09.2023 </vt:lpstr>
      <vt:lpstr>05.09.2023</vt:lpstr>
      <vt:lpstr>06.09.2023</vt:lpstr>
      <vt:lpstr>07.09.2023</vt:lpstr>
      <vt:lpstr>08.09.2023</vt:lpstr>
      <vt:lpstr>09.09.2023</vt:lpstr>
      <vt:lpstr>10.09.2023</vt:lpstr>
      <vt:lpstr>11.09.2023</vt:lpstr>
      <vt:lpstr>12.09.2023</vt:lpstr>
      <vt:lpstr>13.09.2023</vt:lpstr>
      <vt:lpstr>14.09.2023</vt:lpstr>
      <vt:lpstr>15.09.2023</vt:lpstr>
      <vt:lpstr>16.09.2023</vt:lpstr>
      <vt:lpstr>19.09.2023</vt:lpstr>
      <vt:lpstr>20.09.2023</vt:lpstr>
      <vt:lpstr>21.09.2023</vt:lpstr>
      <vt:lpstr>22.09.2023</vt:lpstr>
      <vt:lpstr>23.09.2023</vt:lpstr>
      <vt:lpstr>25.09.2023</vt:lpstr>
      <vt:lpstr>26.09.2023</vt:lpstr>
      <vt:lpstr>27.09.2023</vt:lpstr>
      <vt:lpstr>28.09.2023</vt:lpstr>
      <vt:lpstr>03.10.2023</vt:lpstr>
      <vt:lpstr>04.10.2023</vt:lpstr>
      <vt:lpstr>05.10.2023</vt:lpstr>
      <vt:lpstr>06.10.2023</vt:lpstr>
      <vt:lpstr>07.10.2023</vt:lpstr>
      <vt:lpstr>09.10.2023</vt:lpstr>
      <vt:lpstr>10.10.2023</vt:lpstr>
      <vt:lpstr>11.10.2023 </vt:lpstr>
      <vt:lpstr>12.10.2023</vt:lpstr>
      <vt:lpstr>13.10.2023</vt:lpstr>
      <vt:lpstr>14.10.2023</vt:lpstr>
      <vt:lpstr>16.10.2023</vt:lpstr>
      <vt:lpstr>17.10.2023</vt:lpstr>
      <vt:lpstr>18.10.2023</vt:lpstr>
      <vt:lpstr>19.10.2023</vt:lpstr>
      <vt:lpstr>20.10.2023</vt:lpstr>
      <vt:lpstr>21.10.2023</vt:lpstr>
      <vt:lpstr>25.10.2023</vt:lpstr>
      <vt:lpstr>26.10.2023</vt:lpstr>
      <vt:lpstr>27.10.2023</vt:lpstr>
      <vt:lpstr>28.10.2023</vt:lpstr>
      <vt:lpstr>30.10.2023</vt:lpstr>
      <vt:lpstr>31.10.2023</vt:lpstr>
      <vt:lpstr>02.11.2023</vt:lpstr>
      <vt:lpstr>03.11.2023</vt:lpstr>
      <vt:lpstr>04.11.2023</vt:lpstr>
      <vt:lpstr>06.11.2023</vt:lpstr>
      <vt:lpstr>07.11.2023</vt:lpstr>
      <vt:lpstr>08.11.2023</vt:lpstr>
      <vt:lpstr>09.11.2023</vt:lpstr>
      <vt:lpstr>10.11.2023</vt:lpstr>
      <vt:lpstr>11.11.2023</vt:lpstr>
      <vt:lpstr>13.11.2023</vt:lpstr>
      <vt:lpstr>15.11.2023</vt:lpstr>
      <vt:lpstr>16.11.2023</vt:lpstr>
      <vt:lpstr>17.11.2023</vt:lpstr>
      <vt:lpstr>18.11.2023</vt:lpstr>
      <vt:lpstr>20.11.2023</vt:lpstr>
      <vt:lpstr>21.11.2023</vt:lpstr>
      <vt:lpstr>22.11.2023</vt:lpstr>
      <vt:lpstr>23.11.2023</vt:lpstr>
      <vt:lpstr>24.11.2023</vt:lpstr>
      <vt:lpstr>25.11.2023</vt:lpstr>
      <vt:lpstr>27.11.2023</vt:lpstr>
      <vt:lpstr>28.11.2023</vt:lpstr>
      <vt:lpstr>29.11.2023</vt:lpstr>
      <vt:lpstr>30.11.2023</vt:lpstr>
      <vt:lpstr>02.12.2023</vt:lpstr>
      <vt:lpstr>04.12.2023</vt:lpstr>
      <vt:lpstr>05.12.2023</vt:lpstr>
      <vt:lpstr>06.12.2023</vt:lpstr>
      <vt:lpstr>07.12.2023</vt:lpstr>
      <vt:lpstr>08.12.2023</vt:lpstr>
      <vt:lpstr>09.12.2023</vt:lpstr>
      <vt:lpstr>11.12.2023</vt:lpstr>
      <vt:lpstr>12.12.2023</vt:lpstr>
      <vt:lpstr>13.12.2023</vt:lpstr>
      <vt:lpstr>14.12.2023</vt:lpstr>
      <vt:lpstr>15.12.2023</vt:lpstr>
      <vt:lpstr>16.12.2023</vt:lpstr>
      <vt:lpstr>18.12.2023</vt:lpstr>
      <vt:lpstr>19.12.2023</vt:lpstr>
      <vt:lpstr>20.12.2023</vt:lpstr>
      <vt:lpstr>21.12.2023</vt:lpstr>
      <vt:lpstr>22.12.2023</vt:lpstr>
      <vt:lpstr>23.12.2023</vt:lpstr>
      <vt:lpstr>25.12.2023</vt:lpstr>
      <vt:lpstr>26.12.2023</vt:lpstr>
      <vt:lpstr>27.12.2023</vt:lpstr>
      <vt:lpstr>28.12.2023</vt:lpstr>
      <vt:lpstr>29.12.2023</vt:lpstr>
      <vt:lpstr>30.12.2023</vt:lpstr>
      <vt:lpstr>04.01.2024</vt:lpstr>
      <vt:lpstr>05.01.2024</vt:lpstr>
      <vt:lpstr>06.01.2024</vt:lpstr>
      <vt:lpstr>08.01.2024</vt:lpstr>
      <vt:lpstr>09.01.2024</vt:lpstr>
      <vt:lpstr>10.01.2024</vt:lpstr>
      <vt:lpstr>11.01.2024</vt:lpstr>
      <vt:lpstr>12.01.2024</vt:lpstr>
      <vt:lpstr>13.01.2024</vt:lpstr>
      <vt:lpstr>16.01.2024</vt:lpstr>
      <vt:lpstr>17.01.2024</vt:lpstr>
      <vt:lpstr>18.01.2024</vt:lpstr>
      <vt:lpstr>19.01.2024</vt:lpstr>
      <vt:lpstr>22.01.2024</vt:lpstr>
      <vt:lpstr>23.01.2024</vt:lpstr>
      <vt:lpstr>24.01.2024</vt:lpstr>
      <vt:lpstr>25.01.2024</vt:lpstr>
      <vt:lpstr>27.01.2024</vt:lpstr>
      <vt:lpstr>29.01.2024</vt:lpstr>
      <vt:lpstr>30.01.2024</vt:lpstr>
      <vt:lpstr>31.01.2024</vt:lpstr>
      <vt:lpstr>02.02.2024</vt:lpstr>
      <vt:lpstr>03.02.2024</vt:lpstr>
      <vt:lpstr>05.02.2024</vt:lpstr>
      <vt:lpstr>06.02.2024</vt:lpstr>
      <vt:lpstr>07.02.2024</vt:lpstr>
      <vt:lpstr>08.02.2024</vt:lpstr>
      <vt:lpstr>09.02.2024</vt:lpstr>
      <vt:lpstr>10.02.2024</vt:lpstr>
      <vt:lpstr>12.02.2024</vt:lpstr>
      <vt:lpstr>13.02.2024</vt:lpstr>
      <vt:lpstr>14.02.2024</vt:lpstr>
      <vt:lpstr>15.02.2024</vt:lpstr>
      <vt:lpstr>16.02.2024</vt:lpstr>
      <vt:lpstr>17.02.2024</vt:lpstr>
      <vt:lpstr>19.02.2024</vt:lpstr>
      <vt:lpstr>20.02.2024</vt:lpstr>
      <vt:lpstr>21.02.2024</vt:lpstr>
      <vt:lpstr>22.02.2024</vt:lpstr>
      <vt:lpstr>23.02.2024</vt:lpstr>
      <vt:lpstr>24.02.2024</vt:lpstr>
      <vt:lpstr>26.02.2024</vt:lpstr>
      <vt:lpstr>27.02.2024</vt:lpstr>
      <vt:lpstr>28.02.2024</vt:lpstr>
      <vt:lpstr>29.02.2024</vt:lpstr>
      <vt:lpstr>01.03.2024</vt:lpstr>
      <vt:lpstr>02.03.2024</vt:lpstr>
      <vt:lpstr>04.03.2024 </vt:lpstr>
      <vt:lpstr>05.03.2023</vt:lpstr>
      <vt:lpstr>06.03.2024</vt:lpstr>
      <vt:lpstr>07.03.2024</vt:lpstr>
      <vt:lpstr>08.03.2024</vt:lpstr>
      <vt:lpstr>12.03.2024</vt:lpstr>
      <vt:lpstr>13.03.2024</vt:lpstr>
      <vt:lpstr>14.03.2024</vt:lpstr>
      <vt:lpstr>15.03.2024</vt:lpstr>
      <vt:lpstr>16.03.2024</vt:lpstr>
      <vt:lpstr>18.03.2024 </vt:lpstr>
      <vt:lpstr>19.03.2024</vt:lpstr>
      <vt:lpstr>20.03.2024</vt:lpstr>
      <vt:lpstr>21.03.2024</vt:lpstr>
      <vt:lpstr>23.03.2024</vt:lpstr>
      <vt:lpstr>25.03.2024</vt:lpstr>
      <vt:lpstr>26.03.2024</vt:lpstr>
      <vt:lpstr>27.03.2024</vt:lpstr>
      <vt:lpstr>28.03.2024</vt:lpstr>
      <vt:lpstr>29.03.2024</vt:lpstr>
      <vt:lpstr>30.03.2024</vt:lpstr>
      <vt:lpstr>02.04.2024</vt:lpstr>
      <vt:lpstr>03.04.2024</vt:lpstr>
      <vt:lpstr>04.04.2024 </vt:lpstr>
      <vt:lpstr>05.04.2024</vt:lpstr>
      <vt:lpstr>06.04.2024</vt:lpstr>
      <vt:lpstr>08.04.2024</vt:lpstr>
      <vt:lpstr>13.04.2024</vt:lpstr>
      <vt:lpstr>20.04.2024</vt:lpstr>
      <vt:lpstr>22.04.2024</vt:lpstr>
      <vt:lpstr>23.04.2024</vt:lpstr>
      <vt:lpstr>24.04.2024</vt:lpstr>
      <vt:lpstr>29.04.2024</vt:lpstr>
      <vt:lpstr>03.05.2024</vt:lpstr>
      <vt:lpstr>04.05.2024</vt:lpstr>
      <vt:lpstr>06.05.2024</vt:lpstr>
      <vt:lpstr>07.05.2024</vt:lpstr>
      <vt:lpstr>08.05.2024</vt:lpstr>
      <vt:lpstr>09.05.2024</vt:lpstr>
      <vt:lpstr>10.05.2024</vt:lpstr>
      <vt:lpstr>11.05.2024</vt:lpstr>
      <vt:lpstr>13.05.2024</vt:lpstr>
      <vt:lpstr>14.05.2024</vt:lpstr>
      <vt:lpstr>15</vt:lpstr>
      <vt:lpstr>WEIGTH SCALE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Rudresh Gowda</cp:lastModifiedBy>
  <cp:lastPrinted>2024-05-11T04:04:58Z</cp:lastPrinted>
  <dcterms:created xsi:type="dcterms:W3CDTF">2023-08-23T04:56:28Z</dcterms:created>
  <dcterms:modified xsi:type="dcterms:W3CDTF">2024-05-14T08:44:57Z</dcterms:modified>
</cp:coreProperties>
</file>